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01f624d40e0ab33/Dokumenter/Bridge/Kretsen/"/>
    </mc:Choice>
  </mc:AlternateContent>
  <xr:revisionPtr revIDLastSave="48" documentId="8_{78FED10F-8DFF-4331-896D-3BBB80FBD95C}" xr6:coauthVersionLast="47" xr6:coauthVersionMax="47" xr10:uidLastSave="{BE410550-C0AD-4D42-86B6-EE2BF591A2B7}"/>
  <workbookProtection lockStructure="1"/>
  <bookViews>
    <workbookView xWindow="2750" yWindow="2060" windowWidth="22850" windowHeight="14930" activeTab="1" xr2:uid="{00000000-000D-0000-FFFF-FFFF00000000}"/>
  </bookViews>
  <sheets>
    <sheet name="Oversikt" sheetId="1" r:id="rId1"/>
    <sheet name="Bilag" sheetId="2" r:id="rId2"/>
    <sheet name="DATA" sheetId="3" r:id="rId3"/>
  </sheets>
  <calcPr calcId="181029"/>
  <customWorkbookViews>
    <customWorkbookView name="Trygve Brotan - Personal View" guid="{73F08580-5522-11D6-9BAB-00508B0BCB84}" mergeInterval="0" personalView="1" maximized="1" windowWidth="1018" windowHeight="632" activeSheetId="3"/>
  </customWorkbookViews>
</workbook>
</file>

<file path=xl/calcChain.xml><?xml version="1.0" encoding="utf-8"?>
<calcChain xmlns="http://schemas.openxmlformats.org/spreadsheetml/2006/main">
  <c r="D57" i="2" l="1"/>
  <c r="R1" i="2"/>
  <c r="B16" i="1" s="1"/>
  <c r="Q1" i="2"/>
  <c r="C15" i="1" s="1"/>
  <c r="P1" i="2"/>
  <c r="B14" i="1" s="1"/>
  <c r="B13" i="1"/>
  <c r="N1" i="2"/>
  <c r="C12" i="1" s="1"/>
  <c r="M1" i="2"/>
  <c r="C11" i="1" s="1"/>
  <c r="L1" i="2"/>
  <c r="C10" i="1" s="1"/>
  <c r="K1" i="2"/>
  <c r="C9" i="1" s="1"/>
  <c r="J1" i="2"/>
  <c r="C8" i="1" s="1"/>
  <c r="I1" i="2"/>
  <c r="C7" i="1" s="1"/>
  <c r="H1" i="2"/>
  <c r="B6" i="1" s="1"/>
  <c r="G1" i="2"/>
  <c r="C5" i="1" s="1"/>
  <c r="D1" i="2"/>
  <c r="E1" i="2"/>
  <c r="F1" i="2"/>
  <c r="S1" i="2"/>
  <c r="C17" i="1" s="1"/>
  <c r="T1" i="2"/>
  <c r="C18" i="1" s="1"/>
  <c r="E29" i="3"/>
  <c r="D29" i="3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F15" i="1"/>
  <c r="E15" i="1"/>
  <c r="F9" i="1"/>
  <c r="E9" i="1"/>
  <c r="F4" i="1"/>
  <c r="E4" i="1"/>
  <c r="F5" i="1"/>
  <c r="E5" i="1"/>
  <c r="F6" i="1"/>
  <c r="E6" i="1"/>
  <c r="F7" i="1"/>
  <c r="E7" i="1"/>
  <c r="F8" i="1"/>
  <c r="E8" i="1"/>
  <c r="F10" i="1"/>
  <c r="E10" i="1"/>
  <c r="F11" i="1"/>
  <c r="E11" i="1"/>
  <c r="F12" i="1"/>
  <c r="E12" i="1"/>
  <c r="F13" i="1"/>
  <c r="E13" i="1"/>
  <c r="F14" i="1"/>
  <c r="E14" i="1"/>
  <c r="F16" i="1"/>
  <c r="E16" i="1"/>
  <c r="F17" i="1"/>
  <c r="E17" i="1"/>
  <c r="F18" i="1"/>
  <c r="E18" i="1"/>
  <c r="A2" i="1"/>
  <c r="A22" i="1"/>
  <c r="A4" i="1"/>
  <c r="A23" i="1"/>
  <c r="B23" i="1"/>
  <c r="A24" i="1"/>
  <c r="B24" i="1"/>
  <c r="C14" i="1" l="1"/>
  <c r="I14" i="1" s="1"/>
  <c r="C24" i="1"/>
  <c r="D24" i="1" s="1"/>
  <c r="B10" i="1"/>
  <c r="H10" i="1" s="1"/>
  <c r="H14" i="1"/>
  <c r="I18" i="1"/>
  <c r="I11" i="1"/>
  <c r="I15" i="1"/>
  <c r="B5" i="1"/>
  <c r="H5" i="1" s="1"/>
  <c r="C6" i="1"/>
  <c r="I6" i="1" s="1"/>
  <c r="B29" i="1"/>
  <c r="B11" i="1"/>
  <c r="H11" i="1" s="1"/>
  <c r="B15" i="1"/>
  <c r="H15" i="1" s="1"/>
  <c r="I17" i="1"/>
  <c r="B8" i="1"/>
  <c r="H8" i="1" s="1"/>
  <c r="B7" i="1"/>
  <c r="H7" i="1" s="1"/>
  <c r="I12" i="1"/>
  <c r="F19" i="1"/>
  <c r="I8" i="1"/>
  <c r="H16" i="1"/>
  <c r="B25" i="1"/>
  <c r="B18" i="1"/>
  <c r="H18" i="1" s="1"/>
  <c r="J18" i="1" s="1"/>
  <c r="C16" i="1"/>
  <c r="I16" i="1" s="1"/>
  <c r="I10" i="1"/>
  <c r="H6" i="1"/>
  <c r="I7" i="1"/>
  <c r="B30" i="1"/>
  <c r="I5" i="1"/>
  <c r="I9" i="1"/>
  <c r="H13" i="1"/>
  <c r="C23" i="1"/>
  <c r="E19" i="1"/>
  <c r="B4" i="1"/>
  <c r="B17" i="1"/>
  <c r="H17" i="1" s="1"/>
  <c r="C13" i="1"/>
  <c r="I13" i="1" s="1"/>
  <c r="B12" i="1"/>
  <c r="H12" i="1" s="1"/>
  <c r="C4" i="1"/>
  <c r="B9" i="1"/>
  <c r="H9" i="1" s="1"/>
  <c r="J15" i="1" l="1"/>
  <c r="J10" i="1"/>
  <c r="J14" i="1"/>
  <c r="J11" i="1"/>
  <c r="B31" i="1"/>
  <c r="J5" i="1"/>
  <c r="J12" i="1"/>
  <c r="J8" i="1"/>
  <c r="J7" i="1"/>
  <c r="J6" i="1"/>
  <c r="J17" i="1"/>
  <c r="J16" i="1"/>
  <c r="J13" i="1"/>
  <c r="J9" i="1"/>
  <c r="H4" i="1"/>
  <c r="H19" i="1" s="1"/>
  <c r="B19" i="1"/>
  <c r="D23" i="1"/>
  <c r="C25" i="1"/>
  <c r="D25" i="1" s="1"/>
  <c r="I4" i="1"/>
  <c r="C19" i="1"/>
  <c r="E20" i="1"/>
  <c r="F20" i="1"/>
  <c r="C20" i="1" l="1"/>
  <c r="B20" i="1"/>
  <c r="I19" i="1"/>
  <c r="J4" i="1"/>
  <c r="J19" i="1" s="1"/>
</calcChain>
</file>

<file path=xl/sharedStrings.xml><?xml version="1.0" encoding="utf-8"?>
<sst xmlns="http://schemas.openxmlformats.org/spreadsheetml/2006/main" count="127" uniqueCount="79">
  <si>
    <t>Dato</t>
  </si>
  <si>
    <t>Tekst</t>
  </si>
  <si>
    <t>Kasse</t>
  </si>
  <si>
    <t>pr. 1. Jan</t>
  </si>
  <si>
    <t>pr. 31. Des</t>
  </si>
  <si>
    <t>Balanse</t>
  </si>
  <si>
    <t>Resultat</t>
  </si>
  <si>
    <t>Regnskap for:</t>
  </si>
  <si>
    <t>Regnskapsår</t>
  </si>
  <si>
    <t>Inngangsverdier:</t>
  </si>
  <si>
    <t>Konto 11</t>
  </si>
  <si>
    <t>Konto 12</t>
  </si>
  <si>
    <t>Konto 13</t>
  </si>
  <si>
    <t>Konto 14</t>
  </si>
  <si>
    <t>Konto 15</t>
  </si>
  <si>
    <t>Konto 1</t>
  </si>
  <si>
    <t>Konto 2</t>
  </si>
  <si>
    <t>Konto 3</t>
  </si>
  <si>
    <t>Konto 4</t>
  </si>
  <si>
    <t>Konto 5</t>
  </si>
  <si>
    <t>Konto 6</t>
  </si>
  <si>
    <t>Konto 7</t>
  </si>
  <si>
    <t>Konto 8</t>
  </si>
  <si>
    <t>Konto 9</t>
  </si>
  <si>
    <t>Konto 10</t>
  </si>
  <si>
    <t xml:space="preserve"> </t>
  </si>
  <si>
    <t>Feilført</t>
  </si>
  <si>
    <t>Kontoer</t>
  </si>
  <si>
    <t>Budsjett</t>
  </si>
  <si>
    <t>Inn</t>
  </si>
  <si>
    <t>Ut</t>
  </si>
  <si>
    <t>Regnskap</t>
  </si>
  <si>
    <t>Avvik</t>
  </si>
  <si>
    <t>Administrasjon</t>
  </si>
  <si>
    <t>Kurs</t>
  </si>
  <si>
    <t>Diverse</t>
  </si>
  <si>
    <t>NBF Buskerud krets</t>
  </si>
  <si>
    <t>Brukskonto</t>
  </si>
  <si>
    <t>Kapitalkonto</t>
  </si>
  <si>
    <t>SM</t>
  </si>
  <si>
    <t>KM</t>
  </si>
  <si>
    <t>NM</t>
  </si>
  <si>
    <t>Kretsturneringer</t>
  </si>
  <si>
    <t>Poeng</t>
  </si>
  <si>
    <t>Kontingent</t>
  </si>
  <si>
    <t>Nr</t>
  </si>
  <si>
    <t>Kurskonto</t>
  </si>
  <si>
    <t>1503.27.81508</t>
  </si>
  <si>
    <t>1204.03.96835</t>
  </si>
  <si>
    <t>Utgått</t>
  </si>
  <si>
    <t>Nettspill</t>
  </si>
  <si>
    <t>Omkostninger</t>
  </si>
  <si>
    <t>Flesberg Samfunnshus</t>
  </si>
  <si>
    <t>NBF</t>
  </si>
  <si>
    <t>Konnerud BK</t>
  </si>
  <si>
    <t>Magne Vike</t>
  </si>
  <si>
    <t>Fjedingstad BK</t>
  </si>
  <si>
    <t>Ellen Orsteen</t>
  </si>
  <si>
    <t>BK Sølvknekt</t>
  </si>
  <si>
    <t>NBF Hedmark</t>
  </si>
  <si>
    <t>Flesberg BK</t>
  </si>
  <si>
    <t>Asker BK</t>
  </si>
  <si>
    <t>Vikersund BK</t>
  </si>
  <si>
    <t>Knut Thorvaldsen</t>
  </si>
  <si>
    <t>VIPPS</t>
  </si>
  <si>
    <t>17.9.254</t>
  </si>
  <si>
    <t>Roger Bottolfs</t>
  </si>
  <si>
    <t>Øivind Bråten</t>
  </si>
  <si>
    <t>Sole Gjestegård</t>
  </si>
  <si>
    <t>Anne-Marit Knutsen</t>
  </si>
  <si>
    <t>Eiker BK</t>
  </si>
  <si>
    <t>Brandbu BK</t>
  </si>
  <si>
    <t>Nora Hansson</t>
  </si>
  <si>
    <t>19.11.254</t>
  </si>
  <si>
    <t>Blommenholm BK</t>
  </si>
  <si>
    <t>Hen BK</t>
  </si>
  <si>
    <t>Krødsherad BK</t>
  </si>
  <si>
    <t>Renter</t>
  </si>
  <si>
    <t>Bjørn Henriksrud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</si>
</sst>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5" x14ac:knownFonts="1">
    <font>
      <sz val="10"/>
      <name val="Arial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4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4" fontId="0" fillId="0" borderId="3" xfId="0" applyNumberFormat="1" applyBorder="1"/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0" fontId="1" fillId="0" borderId="0" xfId="0" applyFont="1"/>
    <xf numFmtId="0" fontId="0" fillId="0" borderId="5" xfId="0" applyBorder="1"/>
    <xf numFmtId="0" fontId="0" fillId="0" borderId="12" xfId="0" applyBorder="1"/>
    <xf numFmtId="0" fontId="0" fillId="0" borderId="8" xfId="0" applyBorder="1"/>
    <xf numFmtId="0" fontId="0" fillId="0" borderId="11" xfId="0" applyBorder="1"/>
    <xf numFmtId="164" fontId="0" fillId="0" borderId="3" xfId="0" applyNumberFormat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5" xfId="0" applyNumberFormat="1" applyBorder="1"/>
    <xf numFmtId="4" fontId="0" fillId="0" borderId="7" xfId="0" applyNumberFormat="1" applyBorder="1"/>
    <xf numFmtId="4" fontId="0" fillId="0" borderId="9" xfId="0" applyNumberFormat="1" applyBorder="1"/>
    <xf numFmtId="4" fontId="0" fillId="0" borderId="15" xfId="0" applyNumberFormat="1" applyBorder="1"/>
    <xf numFmtId="0" fontId="1" fillId="0" borderId="12" xfId="0" applyFont="1" applyBorder="1" applyAlignment="1">
      <alignment horizontal="center"/>
    </xf>
    <xf numFmtId="4" fontId="0" fillId="0" borderId="16" xfId="0" applyNumberFormat="1" applyBorder="1"/>
    <xf numFmtId="4" fontId="0" fillId="0" borderId="17" xfId="0" applyNumberFormat="1" applyBorder="1"/>
    <xf numFmtId="4" fontId="0" fillId="0" borderId="18" xfId="0" applyNumberFormat="1" applyBorder="1"/>
    <xf numFmtId="4" fontId="0" fillId="0" borderId="19" xfId="0" applyNumberForma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" fontId="0" fillId="0" borderId="28" xfId="0" applyNumberFormat="1" applyBorder="1"/>
    <xf numFmtId="0" fontId="1" fillId="0" borderId="25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31" xfId="0" applyBorder="1"/>
    <xf numFmtId="0" fontId="0" fillId="0" borderId="22" xfId="0" applyBorder="1"/>
    <xf numFmtId="4" fontId="0" fillId="0" borderId="32" xfId="0" applyNumberFormat="1" applyBorder="1"/>
    <xf numFmtId="0" fontId="1" fillId="0" borderId="0" xfId="0" applyFont="1" applyAlignment="1">
      <alignment horizontal="left"/>
    </xf>
    <xf numFmtId="0" fontId="1" fillId="0" borderId="9" xfId="0" applyFont="1" applyBorder="1"/>
    <xf numFmtId="4" fontId="2" fillId="0" borderId="31" xfId="0" applyNumberFormat="1" applyFont="1" applyBorder="1"/>
    <xf numFmtId="4" fontId="3" fillId="0" borderId="31" xfId="0" applyNumberFormat="1" applyFont="1" applyBorder="1"/>
    <xf numFmtId="0" fontId="4" fillId="0" borderId="1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4" fontId="0" fillId="0" borderId="2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3"/>
  <sheetViews>
    <sheetView workbookViewId="0">
      <selection activeCell="D2" sqref="D2"/>
    </sheetView>
  </sheetViews>
  <sheetFormatPr baseColWidth="10" defaultColWidth="9.08984375" defaultRowHeight="12.5" x14ac:dyDescent="0.25"/>
  <cols>
    <col min="1" max="1" width="20.6328125" customWidth="1"/>
    <col min="2" max="2" width="10.7265625" customWidth="1"/>
    <col min="3" max="3" width="11.08984375" customWidth="1"/>
    <col min="4" max="4" width="11.7265625" customWidth="1"/>
    <col min="5" max="5" width="10.08984375" bestFit="1" customWidth="1"/>
    <col min="6" max="6" width="10.7265625" bestFit="1" customWidth="1"/>
    <col min="8" max="8" width="10.7265625" bestFit="1" customWidth="1"/>
    <col min="9" max="9" width="9.81640625" customWidth="1"/>
    <col min="10" max="10" width="9.7265625" bestFit="1" customWidth="1"/>
  </cols>
  <sheetData>
    <row r="2" spans="1:10" ht="13.5" thickBot="1" x14ac:dyDescent="0.35">
      <c r="A2" s="56" t="str">
        <f>+DATA!B1</f>
        <v>NBF Buskerud krets</v>
      </c>
      <c r="B2" s="56"/>
      <c r="C2" s="56"/>
      <c r="D2" s="17">
        <v>2025</v>
      </c>
      <c r="E2" s="56" t="s">
        <v>28</v>
      </c>
      <c r="F2" s="56"/>
      <c r="H2" s="56" t="s">
        <v>32</v>
      </c>
      <c r="I2" s="56"/>
      <c r="J2" s="56"/>
    </row>
    <row r="3" spans="1:10" ht="13.5" thickBot="1" x14ac:dyDescent="0.35">
      <c r="A3" s="44" t="s">
        <v>31</v>
      </c>
      <c r="B3" s="45" t="s">
        <v>29</v>
      </c>
      <c r="C3" s="46" t="s">
        <v>30</v>
      </c>
      <c r="E3" s="35" t="s">
        <v>29</v>
      </c>
      <c r="F3" s="36" t="s">
        <v>30</v>
      </c>
      <c r="H3" s="40" t="s">
        <v>29</v>
      </c>
      <c r="I3" s="41" t="s">
        <v>30</v>
      </c>
      <c r="J3" s="42" t="s">
        <v>6</v>
      </c>
    </row>
    <row r="4" spans="1:10" x14ac:dyDescent="0.25">
      <c r="A4" s="48" t="str">
        <f>+DATA!B14</f>
        <v>SM</v>
      </c>
      <c r="B4" s="43">
        <f>SUMIF(Bilag!F:F,"&gt;0")</f>
        <v>119600</v>
      </c>
      <c r="C4" s="49">
        <f>SUMIF(Bilag!F:F,"&lt;0")</f>
        <v>-82685</v>
      </c>
      <c r="E4" s="26">
        <f>+DATA!D14</f>
        <v>75000</v>
      </c>
      <c r="F4" s="15">
        <f>+DATA!E14</f>
        <v>-110000</v>
      </c>
      <c r="H4" s="37">
        <f>+B4-E4</f>
        <v>44600</v>
      </c>
      <c r="I4" s="38">
        <f>+C4-F4</f>
        <v>27315</v>
      </c>
      <c r="J4" s="39">
        <f>+I4+H4</f>
        <v>71915</v>
      </c>
    </row>
    <row r="5" spans="1:10" x14ac:dyDescent="0.25">
      <c r="A5" s="10" t="str">
        <f>+DATA!B15</f>
        <v>KM</v>
      </c>
      <c r="B5" s="2">
        <f>SUMIF(Bilag!G:G,"&gt;0")</f>
        <v>12502</v>
      </c>
      <c r="C5" s="11">
        <f>SUMIF(Bilag!G:G,"&lt;0")</f>
        <v>-11872</v>
      </c>
      <c r="E5" s="27">
        <f>+DATA!D15</f>
        <v>30000</v>
      </c>
      <c r="F5" s="11">
        <f>+DATA!E15</f>
        <v>-30000</v>
      </c>
      <c r="H5" s="27">
        <f t="shared" ref="H5:H18" si="0">+B5-E5</f>
        <v>-17498</v>
      </c>
      <c r="I5" s="31">
        <f t="shared" ref="I5:I18" si="1">+C5-F5</f>
        <v>18128</v>
      </c>
      <c r="J5" s="33">
        <f t="shared" ref="J5:J18" si="2">+I5+H5</f>
        <v>630</v>
      </c>
    </row>
    <row r="6" spans="1:10" x14ac:dyDescent="0.25">
      <c r="A6" s="10" t="str">
        <f>+DATA!B16</f>
        <v>NM</v>
      </c>
      <c r="B6" s="2">
        <f>SUMIF(Bilag!H:H,"&gt;0")</f>
        <v>0</v>
      </c>
      <c r="C6" s="11">
        <f>SUMIF(Bilag!H:H,"&lt;0")</f>
        <v>-16400</v>
      </c>
      <c r="E6" s="27">
        <f>+DATA!D16</f>
        <v>0</v>
      </c>
      <c r="F6" s="11">
        <f>+DATA!E16</f>
        <v>-8000</v>
      </c>
      <c r="H6" s="27">
        <f t="shared" si="0"/>
        <v>0</v>
      </c>
      <c r="I6" s="31">
        <f t="shared" si="1"/>
        <v>-8400</v>
      </c>
      <c r="J6" s="33">
        <f t="shared" si="2"/>
        <v>-8400</v>
      </c>
    </row>
    <row r="7" spans="1:10" x14ac:dyDescent="0.25">
      <c r="A7" s="10" t="str">
        <f>+DATA!B17</f>
        <v>Kretsturneringer</v>
      </c>
      <c r="B7" s="2">
        <f>SUMIF(Bilag!I:I,"&gt;0")</f>
        <v>13813.92</v>
      </c>
      <c r="C7" s="11">
        <f>SUMIF(Bilag!I:I,"&lt;0")</f>
        <v>-13754.3</v>
      </c>
      <c r="E7" s="27">
        <f>+DATA!D17</f>
        <v>3000</v>
      </c>
      <c r="F7" s="11">
        <f>+DATA!E17</f>
        <v>-3000</v>
      </c>
      <c r="H7" s="27">
        <f t="shared" si="0"/>
        <v>10813.92</v>
      </c>
      <c r="I7" s="31">
        <f t="shared" si="1"/>
        <v>-10754.3</v>
      </c>
      <c r="J7" s="33">
        <f t="shared" si="2"/>
        <v>59.6200000000008</v>
      </c>
    </row>
    <row r="8" spans="1:10" x14ac:dyDescent="0.25">
      <c r="A8" s="10" t="str">
        <f>+DATA!B18</f>
        <v>Poeng</v>
      </c>
      <c r="B8" s="2">
        <f>SUMIF(Bilag!J:J,"&gt;0")</f>
        <v>0</v>
      </c>
      <c r="C8" s="11">
        <f>SUMIF(Bilag!J:J,"&lt;0")</f>
        <v>-1120</v>
      </c>
      <c r="E8" s="27">
        <f>+DATA!D18</f>
        <v>0</v>
      </c>
      <c r="F8" s="11">
        <f>+DATA!E18</f>
        <v>0</v>
      </c>
      <c r="H8" s="27">
        <f t="shared" si="0"/>
        <v>0</v>
      </c>
      <c r="I8" s="31">
        <f t="shared" si="1"/>
        <v>-1120</v>
      </c>
      <c r="J8" s="33">
        <f t="shared" si="2"/>
        <v>-1120</v>
      </c>
    </row>
    <row r="9" spans="1:10" x14ac:dyDescent="0.25">
      <c r="A9" s="10" t="str">
        <f>+DATA!B19</f>
        <v>Kontingent</v>
      </c>
      <c r="B9" s="2">
        <f>SUMIF(Bilag!K:K,"&gt;0")</f>
        <v>31320</v>
      </c>
      <c r="C9" s="11">
        <f>SUMIF(Bilag!K:K,"&lt;0")</f>
        <v>0</v>
      </c>
      <c r="E9" s="27">
        <f>+DATA!D19</f>
        <v>28000</v>
      </c>
      <c r="F9" s="11">
        <f>+DATA!E19</f>
        <v>0</v>
      </c>
      <c r="H9" s="27">
        <f t="shared" si="0"/>
        <v>3320</v>
      </c>
      <c r="I9" s="31">
        <f t="shared" si="1"/>
        <v>0</v>
      </c>
      <c r="J9" s="33">
        <f t="shared" si="2"/>
        <v>3320</v>
      </c>
    </row>
    <row r="10" spans="1:10" x14ac:dyDescent="0.25">
      <c r="A10" s="10" t="str">
        <f>+DATA!B20</f>
        <v>Administrasjon</v>
      </c>
      <c r="B10" s="2">
        <f>SUMIF(Bilag!L:L,"&gt;0")</f>
        <v>5519.65</v>
      </c>
      <c r="C10" s="11">
        <f>SUMIF(Bilag!L:L,"&lt;0")</f>
        <v>-9629</v>
      </c>
      <c r="E10" s="27">
        <f>+DATA!D20</f>
        <v>0</v>
      </c>
      <c r="F10" s="11">
        <f>+DATA!E20</f>
        <v>-20000</v>
      </c>
      <c r="H10" s="27">
        <f t="shared" si="0"/>
        <v>5519.65</v>
      </c>
      <c r="I10" s="31">
        <f t="shared" si="1"/>
        <v>10371</v>
      </c>
      <c r="J10" s="33">
        <f t="shared" si="2"/>
        <v>15890.65</v>
      </c>
    </row>
    <row r="11" spans="1:10" x14ac:dyDescent="0.25">
      <c r="A11" s="10" t="str">
        <f>+DATA!B21</f>
        <v>Kurs</v>
      </c>
      <c r="B11" s="2">
        <f>SUMIF(Bilag!M:M,"&gt;0")</f>
        <v>0</v>
      </c>
      <c r="C11" s="11">
        <f>SUMIF(Bilag!M:M,"&lt;0")</f>
        <v>-8348.5</v>
      </c>
      <c r="E11" s="27">
        <f>+DATA!D21</f>
        <v>0</v>
      </c>
      <c r="F11" s="11">
        <f>+DATA!E21</f>
        <v>-4000</v>
      </c>
      <c r="H11" s="27">
        <f t="shared" si="0"/>
        <v>0</v>
      </c>
      <c r="I11" s="31">
        <f t="shared" si="1"/>
        <v>-4348.5</v>
      </c>
      <c r="J11" s="33">
        <f t="shared" si="2"/>
        <v>-4348.5</v>
      </c>
    </row>
    <row r="12" spans="1:10" x14ac:dyDescent="0.25">
      <c r="A12" s="10" t="str">
        <f>+DATA!B22</f>
        <v>Diverse</v>
      </c>
      <c r="B12" s="2">
        <f>SUMIF(Bilag!N:N,"&gt;0")</f>
        <v>29882.87</v>
      </c>
      <c r="C12" s="11">
        <f>SUMIF(Bilag!N:N,"&lt;0")</f>
        <v>-8640</v>
      </c>
      <c r="E12" s="27">
        <f>+DATA!D22</f>
        <v>1000</v>
      </c>
      <c r="F12" s="11">
        <f>+DATA!E22</f>
        <v>-1000</v>
      </c>
      <c r="H12" s="27">
        <f t="shared" si="0"/>
        <v>28882.87</v>
      </c>
      <c r="I12" s="31">
        <f t="shared" si="1"/>
        <v>-7640</v>
      </c>
      <c r="J12" s="33">
        <f t="shared" si="2"/>
        <v>21242.87</v>
      </c>
    </row>
    <row r="13" spans="1:10" x14ac:dyDescent="0.25">
      <c r="A13" s="10" t="str">
        <f>+DATA!B23</f>
        <v>Nettspill</v>
      </c>
      <c r="B13" s="2">
        <f>SUMIF(Bilag!O:O,"&gt;0")</f>
        <v>500</v>
      </c>
      <c r="C13" s="11">
        <f>SUMIF(Bilag!O:O,"&lt;0")</f>
        <v>0</v>
      </c>
      <c r="E13" s="27">
        <f>+DATA!D23</f>
        <v>0</v>
      </c>
      <c r="F13" s="11">
        <f>+DATA!E23</f>
        <v>0</v>
      </c>
      <c r="H13" s="27">
        <f t="shared" si="0"/>
        <v>500</v>
      </c>
      <c r="I13" s="31">
        <f t="shared" si="1"/>
        <v>0</v>
      </c>
      <c r="J13" s="33">
        <f t="shared" si="2"/>
        <v>500</v>
      </c>
    </row>
    <row r="14" spans="1:10" x14ac:dyDescent="0.25">
      <c r="A14" s="10">
        <f>+DATA!B24</f>
        <v>0</v>
      </c>
      <c r="B14" s="2">
        <f>SUMIF(Bilag!P:P,"&gt;0")</f>
        <v>0</v>
      </c>
      <c r="C14" s="11">
        <f>SUMIF(Bilag!P:P,"&lt;0")</f>
        <v>0</v>
      </c>
      <c r="E14" s="27">
        <f>+DATA!D24</f>
        <v>0</v>
      </c>
      <c r="F14" s="11">
        <f>+DATA!E24</f>
        <v>0</v>
      </c>
      <c r="H14" s="27">
        <f t="shared" si="0"/>
        <v>0</v>
      </c>
      <c r="I14" s="31">
        <f t="shared" si="1"/>
        <v>0</v>
      </c>
      <c r="J14" s="33">
        <f t="shared" si="2"/>
        <v>0</v>
      </c>
    </row>
    <row r="15" spans="1:10" x14ac:dyDescent="0.25">
      <c r="A15" s="10">
        <f>+DATA!B25</f>
        <v>0</v>
      </c>
      <c r="B15" s="2">
        <f>SUMIF(Bilag!Q:Q,"&gt;0")</f>
        <v>0</v>
      </c>
      <c r="C15" s="11">
        <f>SUMIF(Bilag!Q:Q,"&lt;0")</f>
        <v>0</v>
      </c>
      <c r="E15" s="27">
        <f>+DATA!D25</f>
        <v>0</v>
      </c>
      <c r="F15" s="11">
        <f>+DATA!E25</f>
        <v>0</v>
      </c>
      <c r="H15" s="27">
        <f t="shared" si="0"/>
        <v>0</v>
      </c>
      <c r="I15" s="31">
        <f t="shared" si="1"/>
        <v>0</v>
      </c>
      <c r="J15" s="33">
        <f t="shared" si="2"/>
        <v>0</v>
      </c>
    </row>
    <row r="16" spans="1:10" x14ac:dyDescent="0.25">
      <c r="A16" s="10">
        <f>+DATA!B26</f>
        <v>0</v>
      </c>
      <c r="B16" s="2">
        <f>SUMIF(Bilag!R:R,"&gt;0")</f>
        <v>0</v>
      </c>
      <c r="C16" s="11">
        <f>SUMIF(Bilag!R:R,"&lt;0")</f>
        <v>0</v>
      </c>
      <c r="E16" s="27">
        <f>+DATA!D26</f>
        <v>0</v>
      </c>
      <c r="F16" s="11">
        <f>+DATA!E26</f>
        <v>0</v>
      </c>
      <c r="H16" s="27">
        <f t="shared" si="0"/>
        <v>0</v>
      </c>
      <c r="I16" s="31">
        <f t="shared" si="1"/>
        <v>0</v>
      </c>
      <c r="J16" s="33">
        <f t="shared" si="2"/>
        <v>0</v>
      </c>
    </row>
    <row r="17" spans="1:10" x14ac:dyDescent="0.25">
      <c r="A17" s="10" t="str">
        <f>+DATA!B27</f>
        <v xml:space="preserve"> </v>
      </c>
      <c r="B17" s="2">
        <f>SUMIF(Bilag!S:S,"&gt;0")</f>
        <v>0</v>
      </c>
      <c r="C17" s="11">
        <f>SUMIF(Bilag!S:S,"&lt;0")</f>
        <v>0</v>
      </c>
      <c r="E17" s="27">
        <f>+DATA!D27</f>
        <v>0</v>
      </c>
      <c r="F17" s="11">
        <f>+DATA!E27</f>
        <v>0</v>
      </c>
      <c r="H17" s="27">
        <f t="shared" si="0"/>
        <v>0</v>
      </c>
      <c r="I17" s="31">
        <f t="shared" si="1"/>
        <v>0</v>
      </c>
      <c r="J17" s="33">
        <f t="shared" si="2"/>
        <v>0</v>
      </c>
    </row>
    <row r="18" spans="1:10" x14ac:dyDescent="0.25">
      <c r="A18" s="10">
        <f>+DATA!B28</f>
        <v>0</v>
      </c>
      <c r="B18" s="2">
        <f>SUMIF(Bilag!T:T,"&gt;0")</f>
        <v>0</v>
      </c>
      <c r="C18" s="11">
        <f>SUMIF(Bilag!T:T,"&lt;0")</f>
        <v>0</v>
      </c>
      <c r="E18" s="27">
        <f>+DATA!D28</f>
        <v>0</v>
      </c>
      <c r="F18" s="11">
        <f>+DATA!E28</f>
        <v>0</v>
      </c>
      <c r="H18" s="27">
        <f t="shared" si="0"/>
        <v>0</v>
      </c>
      <c r="I18" s="31">
        <f t="shared" si="1"/>
        <v>0</v>
      </c>
      <c r="J18" s="33">
        <f t="shared" si="2"/>
        <v>0</v>
      </c>
    </row>
    <row r="19" spans="1:10" ht="13.5" thickBot="1" x14ac:dyDescent="0.35">
      <c r="A19" s="51" t="s">
        <v>5</v>
      </c>
      <c r="B19" s="13">
        <f>SUM(B4:B13)</f>
        <v>213138.44</v>
      </c>
      <c r="C19" s="14">
        <f>SUM(C4:C13)</f>
        <v>-152448.79999999999</v>
      </c>
      <c r="D19" s="1"/>
      <c r="E19" s="27">
        <f>SUM(E4:E18)</f>
        <v>137000</v>
      </c>
      <c r="F19" s="11">
        <f>SUM(F4:F18)</f>
        <v>-176000</v>
      </c>
      <c r="H19" s="29">
        <f>SUM(H4:H18)</f>
        <v>76138.44</v>
      </c>
      <c r="I19" s="32">
        <f>SUM(I4:I18)</f>
        <v>23551.199999999997</v>
      </c>
      <c r="J19" s="34">
        <f>SUM(J4:J18)</f>
        <v>99689.639999999985</v>
      </c>
    </row>
    <row r="20" spans="1:10" ht="13.5" thickBot="1" x14ac:dyDescent="0.35">
      <c r="A20" s="47" t="s">
        <v>6</v>
      </c>
      <c r="B20" s="53" t="str">
        <f>IF(B19+C19&lt;0,-(B19+C19)," ")</f>
        <v xml:space="preserve"> </v>
      </c>
      <c r="C20" s="52">
        <f>IF(B19+C19&gt;0,B19+C19," ")</f>
        <v>60689.640000000014</v>
      </c>
      <c r="D20" s="1"/>
      <c r="E20" s="29">
        <f>IF(E19+F19&lt;0,-(E19+F19)," ")</f>
        <v>39000</v>
      </c>
      <c r="F20" s="16" t="str">
        <f>IF(E19+F19&gt;0,E19+F19," ")</f>
        <v xml:space="preserve"> </v>
      </c>
      <c r="H20" s="1"/>
      <c r="I20" s="1"/>
    </row>
    <row r="21" spans="1:10" ht="13.5" thickTop="1" thickBot="1" x14ac:dyDescent="0.3"/>
    <row r="22" spans="1:10" ht="13" x14ac:dyDescent="0.3">
      <c r="A22" s="8">
        <f>+DATA!B2</f>
        <v>2025</v>
      </c>
      <c r="B22" s="9" t="s">
        <v>3</v>
      </c>
      <c r="C22" s="9" t="s">
        <v>4</v>
      </c>
      <c r="D22" s="30" t="s">
        <v>6</v>
      </c>
    </row>
    <row r="23" spans="1:10" x14ac:dyDescent="0.25">
      <c r="A23" s="10" t="str">
        <f>+DATA!B6</f>
        <v>Brukskonto</v>
      </c>
      <c r="B23" s="2">
        <f>+DATA!C6</f>
        <v>70506.95</v>
      </c>
      <c r="C23" s="2">
        <f>SUM(Bilag!D:D,B23)</f>
        <v>125676.94</v>
      </c>
      <c r="D23" s="11">
        <f>+C23-B23</f>
        <v>55169.990000000005</v>
      </c>
    </row>
    <row r="24" spans="1:10" x14ac:dyDescent="0.25">
      <c r="A24" s="10" t="str">
        <f>+DATA!B8</f>
        <v>Kapitalkonto</v>
      </c>
      <c r="B24" s="2">
        <f>+DATA!C8</f>
        <v>163628.15</v>
      </c>
      <c r="C24" s="2">
        <f>SUM(Bilag!E:E,B24)</f>
        <v>169147.8</v>
      </c>
      <c r="D24" s="11">
        <f>+C24-B24</f>
        <v>5519.6499999999942</v>
      </c>
    </row>
    <row r="25" spans="1:10" ht="13" thickBot="1" x14ac:dyDescent="0.3">
      <c r="A25" s="12" t="s">
        <v>6</v>
      </c>
      <c r="B25" s="13">
        <f>SUM(B23:B24)</f>
        <v>234135.09999999998</v>
      </c>
      <c r="C25" s="13">
        <f>SUM(C23:C24)</f>
        <v>294824.74</v>
      </c>
      <c r="D25" s="14">
        <f>+C25-B25</f>
        <v>60689.640000000014</v>
      </c>
    </row>
    <row r="28" spans="1:10" ht="13" thickBot="1" x14ac:dyDescent="0.3"/>
    <row r="29" spans="1:10" x14ac:dyDescent="0.25">
      <c r="A29" s="18" t="s">
        <v>2</v>
      </c>
      <c r="B29" s="15">
        <f>SUM(Bilag!D:E)</f>
        <v>60689.64</v>
      </c>
    </row>
    <row r="30" spans="1:10" x14ac:dyDescent="0.25">
      <c r="A30" s="10" t="s">
        <v>27</v>
      </c>
      <c r="B30" s="11">
        <f>SUM(Bilag!F:T)</f>
        <v>60689.64</v>
      </c>
    </row>
    <row r="31" spans="1:10" ht="13" thickBot="1" x14ac:dyDescent="0.3">
      <c r="A31" s="12" t="s">
        <v>26</v>
      </c>
      <c r="B31" s="16">
        <f>+B29-B30</f>
        <v>0</v>
      </c>
    </row>
    <row r="33" spans="3:3" x14ac:dyDescent="0.25">
      <c r="C33" s="1"/>
    </row>
  </sheetData>
  <customSheetViews>
    <customSheetView guid="{73F08580-5522-11D6-9BAB-00508B0BCB84}" showPageBreaks="1" showRuler="0">
      <selection activeCell="D10" sqref="D10"/>
      <pageMargins left="0.75" right="0.75" top="1" bottom="1" header="0.5" footer="0.5"/>
      <pageSetup paperSize="9" orientation="portrait" r:id="rId1"/>
      <headerFooter alignWithMargins="0"/>
    </customSheetView>
  </customSheetViews>
  <mergeCells count="3">
    <mergeCell ref="E2:F2"/>
    <mergeCell ref="A2:C2"/>
    <mergeCell ref="H2:J2"/>
  </mergeCells>
  <phoneticPr fontId="0" type="noConversion"/>
  <pageMargins left="0.75" right="0.75" top="1" bottom="1" header="0.5" footer="0.5"/>
  <pageSetup paperSize="9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tabSelected="1" workbookViewId="0">
      <pane ySplit="1" topLeftCell="A24" activePane="bottomLeft" state="frozen"/>
      <selection activeCell="B1" sqref="B1"/>
      <selection pane="bottomLeft" activeCell="E62" sqref="E62"/>
    </sheetView>
  </sheetViews>
  <sheetFormatPr baseColWidth="10" defaultColWidth="9.08984375" defaultRowHeight="12.5" x14ac:dyDescent="0.25"/>
  <cols>
    <col min="1" max="1" width="4" customWidth="1"/>
    <col min="2" max="2" width="9.26953125" style="23" bestFit="1" customWidth="1"/>
    <col min="3" max="3" width="20.6328125" customWidth="1"/>
    <col min="4" max="4" width="9.7265625" style="4" bestFit="1" customWidth="1"/>
    <col min="5" max="5" width="10.7265625" style="1" bestFit="1" customWidth="1"/>
    <col min="6" max="6" width="9.7265625" style="1" bestFit="1" customWidth="1"/>
    <col min="7" max="7" width="9.08984375" style="1"/>
    <col min="8" max="8" width="9.54296875" style="1" bestFit="1" customWidth="1"/>
    <col min="9" max="10" width="9.7265625" style="1" bestFit="1" customWidth="1"/>
    <col min="11" max="11" width="9.08984375" style="1"/>
    <col min="12" max="12" width="9.26953125" style="1" bestFit="1" customWidth="1"/>
    <col min="13" max="14" width="9.7265625" style="1" bestFit="1" customWidth="1"/>
    <col min="15" max="15" width="9.7265625" bestFit="1" customWidth="1"/>
    <col min="18" max="18" width="12.6328125" customWidth="1"/>
  </cols>
  <sheetData>
    <row r="1" spans="1:20" s="5" customFormat="1" ht="13" thickBot="1" x14ac:dyDescent="0.3">
      <c r="A1" s="5" t="s">
        <v>45</v>
      </c>
      <c r="B1" s="22" t="s">
        <v>0</v>
      </c>
      <c r="C1" s="5" t="s">
        <v>1</v>
      </c>
      <c r="D1" s="6" t="str">
        <f>+DATA!B6</f>
        <v>Brukskonto</v>
      </c>
      <c r="E1" s="7" t="str">
        <f>+DATA!B8</f>
        <v>Kapitalkonto</v>
      </c>
      <c r="F1" s="7" t="str">
        <f>+DATA!B14</f>
        <v>SM</v>
      </c>
      <c r="G1" s="7" t="str">
        <f>+DATA!B15</f>
        <v>KM</v>
      </c>
      <c r="H1" s="7" t="str">
        <f>+DATA!B16</f>
        <v>NM</v>
      </c>
      <c r="I1" s="7" t="str">
        <f>+DATA!B17</f>
        <v>Kretsturneringer</v>
      </c>
      <c r="J1" s="7" t="str">
        <f>+DATA!B18</f>
        <v>Poeng</v>
      </c>
      <c r="K1" s="7" t="str">
        <f>+DATA!B19</f>
        <v>Kontingent</v>
      </c>
      <c r="L1" s="7" t="str">
        <f>+DATA!B20</f>
        <v>Administrasjon</v>
      </c>
      <c r="M1" s="7" t="str">
        <f>+DATA!B21</f>
        <v>Kurs</v>
      </c>
      <c r="N1" s="7" t="str">
        <f>+DATA!B22</f>
        <v>Diverse</v>
      </c>
      <c r="O1" s="7" t="s">
        <v>50</v>
      </c>
      <c r="P1" s="5">
        <f>+DATA!B24</f>
        <v>0</v>
      </c>
      <c r="Q1" s="5">
        <f>+DATA!B25</f>
        <v>0</v>
      </c>
      <c r="R1" s="5">
        <f>+DATA!B26</f>
        <v>0</v>
      </c>
      <c r="S1" s="5" t="str">
        <f>+DATA!B27</f>
        <v xml:space="preserve"> </v>
      </c>
      <c r="T1" s="5">
        <f>+DATA!B28</f>
        <v>0</v>
      </c>
    </row>
    <row r="2" spans="1:20" x14ac:dyDescent="0.25">
      <c r="A2">
        <v>1</v>
      </c>
      <c r="B2" s="23">
        <v>1</v>
      </c>
      <c r="C2" t="s">
        <v>52</v>
      </c>
      <c r="D2" s="4">
        <v>-5200</v>
      </c>
      <c r="F2" s="1">
        <v>-5200</v>
      </c>
    </row>
    <row r="3" spans="1:20" x14ac:dyDescent="0.25">
      <c r="A3">
        <v>2</v>
      </c>
      <c r="B3" s="23">
        <v>45673</v>
      </c>
      <c r="C3" t="s">
        <v>53</v>
      </c>
      <c r="D3" s="4">
        <v>21200</v>
      </c>
      <c r="F3" s="1">
        <v>21200</v>
      </c>
    </row>
    <row r="4" spans="1:20" x14ac:dyDescent="0.25">
      <c r="A4">
        <v>3</v>
      </c>
      <c r="B4" s="23">
        <v>45692</v>
      </c>
      <c r="C4" t="s">
        <v>53</v>
      </c>
      <c r="D4" s="4">
        <v>-19200</v>
      </c>
      <c r="F4" s="1">
        <v>-19200</v>
      </c>
    </row>
    <row r="5" spans="1:20" x14ac:dyDescent="0.25">
      <c r="A5">
        <v>4</v>
      </c>
      <c r="B5" s="23">
        <v>45693</v>
      </c>
      <c r="C5" t="s">
        <v>54</v>
      </c>
      <c r="D5" s="4">
        <v>9600</v>
      </c>
      <c r="F5" s="1">
        <v>9600</v>
      </c>
    </row>
    <row r="6" spans="1:20" x14ac:dyDescent="0.25">
      <c r="A6">
        <v>5</v>
      </c>
      <c r="B6" s="23">
        <v>45699</v>
      </c>
      <c r="C6" t="s">
        <v>55</v>
      </c>
      <c r="D6" s="4">
        <v>-790</v>
      </c>
      <c r="M6" s="1">
        <v>-790</v>
      </c>
    </row>
    <row r="7" spans="1:20" x14ac:dyDescent="0.25">
      <c r="A7">
        <v>6</v>
      </c>
      <c r="B7" s="23">
        <v>45756</v>
      </c>
      <c r="C7" s="55" t="s">
        <v>56</v>
      </c>
      <c r="D7" s="4">
        <v>-2475</v>
      </c>
      <c r="F7" s="1">
        <v>-1935</v>
      </c>
      <c r="G7" s="1">
        <v>-540</v>
      </c>
    </row>
    <row r="8" spans="1:20" x14ac:dyDescent="0.25">
      <c r="A8">
        <v>7</v>
      </c>
      <c r="B8" s="23">
        <v>45757</v>
      </c>
      <c r="C8" s="55" t="s">
        <v>57</v>
      </c>
      <c r="D8" s="4">
        <v>-6000</v>
      </c>
      <c r="G8" s="1">
        <v>-6000</v>
      </c>
    </row>
    <row r="9" spans="1:20" x14ac:dyDescent="0.25">
      <c r="A9">
        <v>8</v>
      </c>
      <c r="B9" s="23">
        <v>45758</v>
      </c>
      <c r="C9" s="55" t="s">
        <v>78</v>
      </c>
      <c r="D9" s="4">
        <v>-3000</v>
      </c>
      <c r="M9" s="1">
        <v>-3000</v>
      </c>
    </row>
    <row r="10" spans="1:20" x14ac:dyDescent="0.25">
      <c r="A10">
        <v>9</v>
      </c>
      <c r="B10" s="23">
        <v>45761</v>
      </c>
      <c r="C10" s="55" t="s">
        <v>58</v>
      </c>
      <c r="D10" s="4">
        <v>-2500</v>
      </c>
      <c r="I10" s="1">
        <v>-2500</v>
      </c>
    </row>
    <row r="11" spans="1:20" x14ac:dyDescent="0.25">
      <c r="A11">
        <v>10</v>
      </c>
      <c r="B11" s="23">
        <v>45772</v>
      </c>
      <c r="C11" s="55" t="s">
        <v>59</v>
      </c>
      <c r="D11" s="4">
        <v>-9600</v>
      </c>
      <c r="F11" s="1">
        <v>-9600</v>
      </c>
    </row>
    <row r="12" spans="1:20" x14ac:dyDescent="0.25">
      <c r="A12">
        <v>11</v>
      </c>
      <c r="B12" s="23">
        <v>45788</v>
      </c>
      <c r="C12" s="55" t="s">
        <v>52</v>
      </c>
      <c r="D12" s="4">
        <v>-5950</v>
      </c>
      <c r="F12" s="1">
        <v>-5950</v>
      </c>
    </row>
    <row r="13" spans="1:20" x14ac:dyDescent="0.25">
      <c r="A13">
        <v>12</v>
      </c>
      <c r="B13" s="23">
        <v>45796</v>
      </c>
      <c r="C13" s="55" t="s">
        <v>53</v>
      </c>
      <c r="D13" s="4">
        <v>-4400</v>
      </c>
      <c r="H13" s="1">
        <v>-4400</v>
      </c>
    </row>
    <row r="14" spans="1:20" x14ac:dyDescent="0.25">
      <c r="A14">
        <v>13</v>
      </c>
      <c r="B14" s="23">
        <v>45797</v>
      </c>
      <c r="C14" s="55" t="s">
        <v>60</v>
      </c>
      <c r="D14" s="4">
        <v>4652.87</v>
      </c>
      <c r="N14" s="1">
        <v>4652.87</v>
      </c>
    </row>
    <row r="15" spans="1:20" x14ac:dyDescent="0.25">
      <c r="A15">
        <v>14</v>
      </c>
      <c r="B15" s="23">
        <v>45826</v>
      </c>
      <c r="C15" s="55" t="s">
        <v>53</v>
      </c>
      <c r="D15" s="4">
        <v>840</v>
      </c>
      <c r="K15" s="1">
        <v>840</v>
      </c>
    </row>
    <row r="16" spans="1:20" x14ac:dyDescent="0.25">
      <c r="A16">
        <v>15</v>
      </c>
      <c r="B16" s="23">
        <v>45826</v>
      </c>
      <c r="C16" s="55" t="s">
        <v>53</v>
      </c>
      <c r="D16" s="4">
        <v>11655</v>
      </c>
      <c r="N16" s="1">
        <v>11655</v>
      </c>
    </row>
    <row r="17" spans="1:14" x14ac:dyDescent="0.25">
      <c r="A17">
        <v>16</v>
      </c>
      <c r="B17" s="23">
        <v>45795</v>
      </c>
      <c r="C17" s="55" t="s">
        <v>53</v>
      </c>
      <c r="D17" s="4">
        <v>30480</v>
      </c>
      <c r="K17" s="1">
        <v>30480</v>
      </c>
    </row>
    <row r="18" spans="1:14" x14ac:dyDescent="0.25">
      <c r="A18">
        <v>17</v>
      </c>
      <c r="B18" s="23">
        <v>45870</v>
      </c>
      <c r="C18" s="55" t="s">
        <v>58</v>
      </c>
      <c r="D18" s="4">
        <v>1200</v>
      </c>
      <c r="F18" s="1">
        <v>1200</v>
      </c>
    </row>
    <row r="19" spans="1:14" x14ac:dyDescent="0.25">
      <c r="A19">
        <v>18</v>
      </c>
      <c r="B19" s="23">
        <v>45870</v>
      </c>
      <c r="C19" s="55" t="s">
        <v>61</v>
      </c>
      <c r="D19" s="4">
        <v>1200</v>
      </c>
      <c r="F19" s="1">
        <v>1200</v>
      </c>
    </row>
    <row r="20" spans="1:14" x14ac:dyDescent="0.25">
      <c r="A20">
        <v>19</v>
      </c>
      <c r="B20" s="23">
        <v>45870</v>
      </c>
      <c r="C20" s="55" t="s">
        <v>62</v>
      </c>
      <c r="D20" s="4">
        <v>2000</v>
      </c>
      <c r="F20" s="1">
        <v>2000</v>
      </c>
    </row>
    <row r="21" spans="1:14" x14ac:dyDescent="0.25">
      <c r="A21">
        <v>20</v>
      </c>
      <c r="B21" s="23">
        <v>45916</v>
      </c>
      <c r="C21" s="55" t="s">
        <v>63</v>
      </c>
      <c r="D21" s="4">
        <v>-2606.8000000000002</v>
      </c>
      <c r="I21" s="1">
        <v>-2606.8000000000002</v>
      </c>
    </row>
    <row r="22" spans="1:14" x14ac:dyDescent="0.25">
      <c r="A22">
        <v>21</v>
      </c>
      <c r="B22" s="23">
        <v>45916</v>
      </c>
      <c r="C22" s="55" t="s">
        <v>64</v>
      </c>
      <c r="D22" s="4">
        <v>5177.76</v>
      </c>
      <c r="I22" s="1">
        <v>5177.76</v>
      </c>
    </row>
    <row r="23" spans="1:14" x14ac:dyDescent="0.25">
      <c r="A23">
        <v>22</v>
      </c>
      <c r="B23" s="23">
        <v>45916</v>
      </c>
      <c r="C23" s="55" t="s">
        <v>64</v>
      </c>
      <c r="D23" s="4">
        <v>8636.16</v>
      </c>
      <c r="I23" s="1">
        <v>8636.16</v>
      </c>
    </row>
    <row r="24" spans="1:14" x14ac:dyDescent="0.25">
      <c r="A24">
        <v>23</v>
      </c>
      <c r="B24" s="23" t="s">
        <v>65</v>
      </c>
      <c r="C24" s="55" t="s">
        <v>66</v>
      </c>
      <c r="D24" s="4">
        <v>-4927.5</v>
      </c>
      <c r="I24" s="1">
        <v>-4927.5</v>
      </c>
    </row>
    <row r="25" spans="1:14" x14ac:dyDescent="0.25">
      <c r="A25">
        <v>24</v>
      </c>
      <c r="B25" s="23">
        <v>45918</v>
      </c>
      <c r="C25" s="55" t="s">
        <v>67</v>
      </c>
      <c r="D25" s="4">
        <v>-3300</v>
      </c>
      <c r="I25" s="1">
        <v>-3300</v>
      </c>
    </row>
    <row r="26" spans="1:14" x14ac:dyDescent="0.25">
      <c r="A26">
        <v>25</v>
      </c>
      <c r="B26" s="23">
        <v>45923</v>
      </c>
      <c r="C26" s="55" t="s">
        <v>68</v>
      </c>
      <c r="D26" s="4">
        <v>-6240</v>
      </c>
      <c r="N26" s="1">
        <v>-6240</v>
      </c>
    </row>
    <row r="27" spans="1:14" x14ac:dyDescent="0.25">
      <c r="A27">
        <v>26</v>
      </c>
      <c r="B27" s="23">
        <v>45931</v>
      </c>
      <c r="C27" s="55" t="s">
        <v>69</v>
      </c>
      <c r="D27" s="4">
        <v>-220</v>
      </c>
      <c r="I27" s="1">
        <v>-220</v>
      </c>
    </row>
    <row r="28" spans="1:14" x14ac:dyDescent="0.25">
      <c r="A28">
        <v>27</v>
      </c>
      <c r="B28" s="23">
        <v>45953</v>
      </c>
      <c r="C28" s="55" t="s">
        <v>53</v>
      </c>
      <c r="D28" s="4">
        <v>-12000</v>
      </c>
      <c r="H28" s="1">
        <v>-12000</v>
      </c>
    </row>
    <row r="29" spans="1:14" x14ac:dyDescent="0.25">
      <c r="A29">
        <v>28</v>
      </c>
      <c r="B29" s="23">
        <v>45954</v>
      </c>
      <c r="C29" s="55" t="s">
        <v>64</v>
      </c>
      <c r="D29" s="4">
        <v>-200</v>
      </c>
      <c r="I29" s="1">
        <v>-200</v>
      </c>
    </row>
    <row r="30" spans="1:14" x14ac:dyDescent="0.25">
      <c r="A30">
        <v>29</v>
      </c>
      <c r="B30" s="23">
        <v>45957</v>
      </c>
      <c r="C30" s="55" t="s">
        <v>61</v>
      </c>
      <c r="D30" s="4">
        <v>-3230</v>
      </c>
      <c r="G30" s="1">
        <v>-3230</v>
      </c>
    </row>
    <row r="31" spans="1:14" x14ac:dyDescent="0.25">
      <c r="A31">
        <v>30</v>
      </c>
      <c r="B31" s="23">
        <v>45960</v>
      </c>
      <c r="C31" s="55" t="s">
        <v>70</v>
      </c>
      <c r="D31" s="4">
        <v>5800</v>
      </c>
      <c r="F31" s="1">
        <v>5800</v>
      </c>
    </row>
    <row r="32" spans="1:14" x14ac:dyDescent="0.25">
      <c r="A32">
        <v>31</v>
      </c>
      <c r="B32" s="23">
        <v>45964</v>
      </c>
      <c r="C32" s="55" t="s">
        <v>53</v>
      </c>
      <c r="D32" s="4">
        <v>-560</v>
      </c>
      <c r="J32" s="1">
        <v>-560</v>
      </c>
    </row>
    <row r="33" spans="1:15" x14ac:dyDescent="0.25">
      <c r="A33">
        <v>32</v>
      </c>
      <c r="B33" s="23">
        <v>45964</v>
      </c>
      <c r="C33" s="55" t="s">
        <v>71</v>
      </c>
      <c r="D33" s="4">
        <v>2400</v>
      </c>
      <c r="F33" s="1">
        <v>2400</v>
      </c>
    </row>
    <row r="34" spans="1:15" x14ac:dyDescent="0.25">
      <c r="A34">
        <v>33</v>
      </c>
      <c r="B34" s="23">
        <v>45973</v>
      </c>
      <c r="C34" s="55" t="s">
        <v>60</v>
      </c>
      <c r="D34" s="4">
        <v>7200</v>
      </c>
      <c r="F34" s="1">
        <v>7200</v>
      </c>
    </row>
    <row r="35" spans="1:15" x14ac:dyDescent="0.25">
      <c r="A35">
        <v>34</v>
      </c>
      <c r="B35" s="23">
        <v>45980</v>
      </c>
      <c r="C35" s="55" t="s">
        <v>53</v>
      </c>
      <c r="D35" s="4">
        <v>-36800</v>
      </c>
      <c r="F35" s="1">
        <v>-36800</v>
      </c>
    </row>
    <row r="36" spans="1:15" x14ac:dyDescent="0.25">
      <c r="A36">
        <v>35</v>
      </c>
      <c r="B36" s="23">
        <v>45980</v>
      </c>
      <c r="C36" s="55" t="s">
        <v>72</v>
      </c>
      <c r="D36" s="57">
        <v>500</v>
      </c>
      <c r="O36">
        <v>500</v>
      </c>
    </row>
    <row r="37" spans="1:15" x14ac:dyDescent="0.25">
      <c r="A37">
        <v>36</v>
      </c>
      <c r="B37" s="23" t="s">
        <v>73</v>
      </c>
      <c r="C37" s="55" t="s">
        <v>71</v>
      </c>
      <c r="D37" s="4">
        <v>4800</v>
      </c>
      <c r="F37" s="1">
        <v>4800</v>
      </c>
    </row>
    <row r="38" spans="1:15" x14ac:dyDescent="0.25">
      <c r="A38">
        <v>37</v>
      </c>
      <c r="B38" s="23">
        <v>45984</v>
      </c>
      <c r="C38" s="55" t="s">
        <v>54</v>
      </c>
      <c r="D38" s="4">
        <v>7200</v>
      </c>
      <c r="F38" s="1">
        <v>7200</v>
      </c>
    </row>
    <row r="39" spans="1:15" x14ac:dyDescent="0.25">
      <c r="A39">
        <v>38</v>
      </c>
      <c r="B39" s="23">
        <v>45989</v>
      </c>
      <c r="C39" s="55" t="s">
        <v>74</v>
      </c>
      <c r="D39" s="4">
        <v>2400</v>
      </c>
      <c r="F39" s="1">
        <v>2400</v>
      </c>
    </row>
    <row r="40" spans="1:15" x14ac:dyDescent="0.25">
      <c r="A40">
        <v>39</v>
      </c>
      <c r="B40" s="23">
        <v>45992</v>
      </c>
      <c r="C40" s="55" t="s">
        <v>75</v>
      </c>
      <c r="D40" s="4">
        <v>3400</v>
      </c>
      <c r="F40" s="1">
        <v>2400</v>
      </c>
      <c r="G40" s="1">
        <v>1000</v>
      </c>
    </row>
    <row r="41" spans="1:15" x14ac:dyDescent="0.25">
      <c r="A41">
        <v>40</v>
      </c>
      <c r="B41" s="23">
        <v>45992</v>
      </c>
      <c r="C41" s="55" t="s">
        <v>62</v>
      </c>
      <c r="D41" s="4">
        <v>9000</v>
      </c>
      <c r="F41" s="1">
        <v>8000</v>
      </c>
      <c r="G41" s="1">
        <v>1000</v>
      </c>
    </row>
    <row r="42" spans="1:15" x14ac:dyDescent="0.25">
      <c r="A42">
        <v>41</v>
      </c>
      <c r="B42" s="23">
        <v>45992</v>
      </c>
      <c r="C42" s="55" t="s">
        <v>58</v>
      </c>
      <c r="D42" s="4">
        <v>14400</v>
      </c>
      <c r="F42" s="1">
        <v>14400</v>
      </c>
    </row>
    <row r="43" spans="1:15" x14ac:dyDescent="0.25">
      <c r="A43">
        <v>42</v>
      </c>
      <c r="B43" s="23">
        <v>45992</v>
      </c>
      <c r="C43" s="55" t="s">
        <v>61</v>
      </c>
      <c r="D43" s="4">
        <v>21600</v>
      </c>
      <c r="F43" s="1">
        <v>21600</v>
      </c>
    </row>
    <row r="44" spans="1:15" x14ac:dyDescent="0.25">
      <c r="A44">
        <v>43</v>
      </c>
      <c r="B44" s="23">
        <v>45992</v>
      </c>
      <c r="C44" s="55" t="s">
        <v>76</v>
      </c>
      <c r="D44" s="4">
        <v>8200</v>
      </c>
      <c r="F44" s="1">
        <v>8200</v>
      </c>
    </row>
    <row r="45" spans="1:15" x14ac:dyDescent="0.25">
      <c r="A45">
        <v>44</v>
      </c>
      <c r="B45" s="23">
        <v>46006</v>
      </c>
      <c r="C45" s="55" t="s">
        <v>53</v>
      </c>
      <c r="D45" s="4">
        <v>-560</v>
      </c>
      <c r="J45" s="1">
        <v>-560</v>
      </c>
    </row>
    <row r="46" spans="1:15" x14ac:dyDescent="0.25">
      <c r="A46">
        <v>45</v>
      </c>
      <c r="B46" s="23">
        <v>46006</v>
      </c>
      <c r="C46" s="55" t="s">
        <v>69</v>
      </c>
      <c r="D46" s="4">
        <v>-3239.9</v>
      </c>
      <c r="M46" s="1">
        <v>-3239.9</v>
      </c>
    </row>
    <row r="47" spans="1:15" x14ac:dyDescent="0.25">
      <c r="A47">
        <v>46</v>
      </c>
      <c r="B47" s="23">
        <v>46007</v>
      </c>
      <c r="C47" s="55" t="s">
        <v>69</v>
      </c>
      <c r="D47" s="4">
        <v>-2102</v>
      </c>
      <c r="G47" s="1">
        <v>-2102</v>
      </c>
    </row>
    <row r="48" spans="1:15" x14ac:dyDescent="0.25">
      <c r="A48">
        <v>47</v>
      </c>
      <c r="B48" s="23">
        <v>46007</v>
      </c>
      <c r="C48" s="55" t="s">
        <v>56</v>
      </c>
      <c r="D48" s="4">
        <v>-2160</v>
      </c>
      <c r="L48" s="1">
        <v>-2160</v>
      </c>
    </row>
    <row r="49" spans="1:14" x14ac:dyDescent="0.25">
      <c r="A49">
        <v>48</v>
      </c>
      <c r="B49" s="23">
        <v>46006</v>
      </c>
      <c r="C49" s="55" t="s">
        <v>71</v>
      </c>
      <c r="D49" s="4">
        <v>1000</v>
      </c>
      <c r="G49" s="1">
        <v>1000</v>
      </c>
    </row>
    <row r="50" spans="1:14" x14ac:dyDescent="0.25">
      <c r="A50">
        <v>49</v>
      </c>
      <c r="B50" s="23">
        <v>46006</v>
      </c>
      <c r="C50" s="55" t="s">
        <v>61</v>
      </c>
      <c r="D50" s="4">
        <v>2000</v>
      </c>
      <c r="G50" s="1">
        <v>2000</v>
      </c>
    </row>
    <row r="51" spans="1:14" x14ac:dyDescent="0.25">
      <c r="A51">
        <v>50</v>
      </c>
      <c r="B51" s="23">
        <v>46007</v>
      </c>
      <c r="C51" s="55" t="s">
        <v>69</v>
      </c>
      <c r="D51" s="4">
        <v>2102</v>
      </c>
      <c r="G51" s="1">
        <v>2102</v>
      </c>
    </row>
    <row r="52" spans="1:14" x14ac:dyDescent="0.25">
      <c r="A52">
        <v>51</v>
      </c>
      <c r="B52" s="23">
        <v>46008</v>
      </c>
      <c r="C52" s="55" t="s">
        <v>69</v>
      </c>
      <c r="D52" s="4">
        <v>-341.5</v>
      </c>
      <c r="M52" s="1">
        <v>-341.5</v>
      </c>
    </row>
    <row r="53" spans="1:14" x14ac:dyDescent="0.25">
      <c r="A53">
        <v>52</v>
      </c>
      <c r="B53" s="23">
        <v>46008</v>
      </c>
      <c r="C53" s="55" t="s">
        <v>66</v>
      </c>
      <c r="D53" s="4">
        <v>-5582</v>
      </c>
      <c r="L53" s="1">
        <v>-5582</v>
      </c>
    </row>
    <row r="54" spans="1:14" x14ac:dyDescent="0.25">
      <c r="A54">
        <v>53</v>
      </c>
      <c r="B54" s="23">
        <v>46007</v>
      </c>
      <c r="C54" s="55" t="s">
        <v>61</v>
      </c>
      <c r="D54" s="4">
        <v>400</v>
      </c>
      <c r="G54" s="1">
        <v>400</v>
      </c>
    </row>
    <row r="55" spans="1:14" x14ac:dyDescent="0.25">
      <c r="A55">
        <v>54</v>
      </c>
      <c r="B55" s="23">
        <v>46009</v>
      </c>
      <c r="C55" s="55" t="s">
        <v>69</v>
      </c>
      <c r="D55" s="4">
        <v>-211.3</v>
      </c>
      <c r="M55" s="1">
        <v>-211.3</v>
      </c>
    </row>
    <row r="56" spans="1:14" x14ac:dyDescent="0.25">
      <c r="A56">
        <v>55</v>
      </c>
      <c r="B56" s="23">
        <v>46009</v>
      </c>
      <c r="C56" s="55" t="s">
        <v>60</v>
      </c>
      <c r="D56" s="4">
        <v>-2400</v>
      </c>
      <c r="N56" s="1">
        <v>-2400</v>
      </c>
    </row>
    <row r="57" spans="1:14" x14ac:dyDescent="0.25">
      <c r="A57">
        <v>56</v>
      </c>
      <c r="B57" s="23">
        <v>46010</v>
      </c>
      <c r="C57" s="55" t="s">
        <v>69</v>
      </c>
      <c r="D57" s="4">
        <f>---765.8</f>
        <v>-765.8</v>
      </c>
      <c r="M57" s="1">
        <v>-765.8</v>
      </c>
    </row>
    <row r="58" spans="1:14" x14ac:dyDescent="0.25">
      <c r="A58">
        <v>57</v>
      </c>
      <c r="B58" s="23">
        <v>46010</v>
      </c>
      <c r="C58" s="55" t="s">
        <v>53</v>
      </c>
      <c r="D58" s="4">
        <v>13575</v>
      </c>
      <c r="N58" s="1">
        <v>13575</v>
      </c>
    </row>
    <row r="59" spans="1:14" x14ac:dyDescent="0.25">
      <c r="A59">
        <v>58</v>
      </c>
      <c r="B59" s="23">
        <v>46018</v>
      </c>
      <c r="C59" s="55" t="s">
        <v>52</v>
      </c>
      <c r="D59" s="4">
        <v>-4000</v>
      </c>
      <c r="F59" s="1">
        <v>-4000</v>
      </c>
    </row>
    <row r="60" spans="1:14" x14ac:dyDescent="0.25">
      <c r="A60">
        <v>59</v>
      </c>
      <c r="B60" s="23">
        <v>46014</v>
      </c>
      <c r="C60" s="55" t="s">
        <v>74</v>
      </c>
      <c r="D60" s="4">
        <v>1200</v>
      </c>
      <c r="G60" s="1">
        <v>1200</v>
      </c>
    </row>
    <row r="61" spans="1:14" x14ac:dyDescent="0.25">
      <c r="A61">
        <v>60</v>
      </c>
      <c r="B61" s="23">
        <v>46020</v>
      </c>
      <c r="C61" s="55" t="s">
        <v>75</v>
      </c>
      <c r="D61" s="4">
        <v>1400</v>
      </c>
      <c r="G61" s="1">
        <v>1400</v>
      </c>
    </row>
    <row r="62" spans="1:14" x14ac:dyDescent="0.25">
      <c r="A62">
        <v>61</v>
      </c>
      <c r="B62" s="23">
        <v>46020</v>
      </c>
      <c r="C62" s="55" t="s">
        <v>58</v>
      </c>
      <c r="D62" s="4">
        <v>2400</v>
      </c>
      <c r="G62" s="1">
        <v>2400</v>
      </c>
    </row>
    <row r="63" spans="1:14" x14ac:dyDescent="0.25">
      <c r="A63">
        <v>62</v>
      </c>
      <c r="B63" s="23">
        <v>46022</v>
      </c>
      <c r="C63" s="55" t="s">
        <v>51</v>
      </c>
      <c r="D63" s="4">
        <v>-1887</v>
      </c>
      <c r="L63" s="1">
        <v>-1887</v>
      </c>
    </row>
    <row r="64" spans="1:14" x14ac:dyDescent="0.25">
      <c r="A64">
        <v>63</v>
      </c>
      <c r="B64" s="23">
        <v>46022</v>
      </c>
      <c r="C64" s="55" t="s">
        <v>77</v>
      </c>
      <c r="D64" s="4">
        <v>0</v>
      </c>
      <c r="E64" s="1">
        <v>5519.65</v>
      </c>
      <c r="L64" s="1">
        <v>5519.65</v>
      </c>
    </row>
  </sheetData>
  <customSheetViews>
    <customSheetView guid="{73F08580-5522-11D6-9BAB-00508B0BCB84}" showRuler="0">
      <selection activeCell="A6" sqref="A6"/>
      <pageMargins left="0.75" right="0.75" top="1" bottom="1" header="0.5" footer="0.5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topLeftCell="B1" workbookViewId="0">
      <selection activeCell="C7" sqref="C7"/>
    </sheetView>
  </sheetViews>
  <sheetFormatPr baseColWidth="10" defaultColWidth="9.08984375" defaultRowHeight="12.5" x14ac:dyDescent="0.25"/>
  <cols>
    <col min="1" max="1" width="17.81640625" customWidth="1"/>
    <col min="2" max="2" width="27.81640625" customWidth="1"/>
    <col min="3" max="3" width="13.26953125" customWidth="1"/>
    <col min="4" max="4" width="10.08984375" bestFit="1" customWidth="1"/>
    <col min="5" max="5" width="10.7265625" bestFit="1" customWidth="1"/>
  </cols>
  <sheetData>
    <row r="1" spans="1:5" x14ac:dyDescent="0.25">
      <c r="A1" t="s">
        <v>7</v>
      </c>
      <c r="B1" t="s">
        <v>36</v>
      </c>
    </row>
    <row r="2" spans="1:5" ht="13" x14ac:dyDescent="0.3">
      <c r="A2" t="s">
        <v>8</v>
      </c>
      <c r="B2" s="50">
        <v>2025</v>
      </c>
    </row>
    <row r="6" spans="1:5" x14ac:dyDescent="0.25">
      <c r="A6" t="s">
        <v>9</v>
      </c>
      <c r="B6" s="3" t="s">
        <v>37</v>
      </c>
      <c r="C6" s="2">
        <v>70506.95</v>
      </c>
      <c r="E6" t="s">
        <v>47</v>
      </c>
    </row>
    <row r="7" spans="1:5" x14ac:dyDescent="0.25">
      <c r="B7" s="54" t="s">
        <v>46</v>
      </c>
      <c r="C7" s="2" t="s">
        <v>49</v>
      </c>
    </row>
    <row r="8" spans="1:5" x14ac:dyDescent="0.25">
      <c r="B8" s="3" t="s">
        <v>38</v>
      </c>
      <c r="C8" s="2">
        <v>163628.15</v>
      </c>
      <c r="E8" t="s">
        <v>48</v>
      </c>
    </row>
    <row r="9" spans="1:5" x14ac:dyDescent="0.25">
      <c r="B9" s="3"/>
      <c r="C9" s="2"/>
    </row>
    <row r="10" spans="1:5" x14ac:dyDescent="0.25">
      <c r="C10" s="1"/>
    </row>
    <row r="12" spans="1:5" x14ac:dyDescent="0.25">
      <c r="D12" s="24" t="s">
        <v>28</v>
      </c>
      <c r="E12" s="24"/>
    </row>
    <row r="13" spans="1:5" ht="13" thickBot="1" x14ac:dyDescent="0.3">
      <c r="D13" s="25" t="s">
        <v>29</v>
      </c>
      <c r="E13" s="25" t="s">
        <v>30</v>
      </c>
    </row>
    <row r="14" spans="1:5" x14ac:dyDescent="0.25">
      <c r="A14" s="18" t="s">
        <v>15</v>
      </c>
      <c r="B14" s="19" t="s">
        <v>39</v>
      </c>
      <c r="D14" s="26">
        <v>75000</v>
      </c>
      <c r="E14" s="15">
        <v>-110000</v>
      </c>
    </row>
    <row r="15" spans="1:5" x14ac:dyDescent="0.25">
      <c r="A15" s="10" t="s">
        <v>16</v>
      </c>
      <c r="B15" s="20" t="s">
        <v>40</v>
      </c>
      <c r="D15" s="27">
        <v>30000</v>
      </c>
      <c r="E15" s="11">
        <v>-30000</v>
      </c>
    </row>
    <row r="16" spans="1:5" x14ac:dyDescent="0.25">
      <c r="A16" s="10" t="s">
        <v>17</v>
      </c>
      <c r="B16" s="20" t="s">
        <v>41</v>
      </c>
      <c r="D16" s="27">
        <v>0</v>
      </c>
      <c r="E16" s="11">
        <v>-8000</v>
      </c>
    </row>
    <row r="17" spans="1:5" x14ac:dyDescent="0.25">
      <c r="A17" s="10" t="s">
        <v>18</v>
      </c>
      <c r="B17" s="20" t="s">
        <v>42</v>
      </c>
      <c r="D17" s="27">
        <v>3000</v>
      </c>
      <c r="E17" s="11">
        <v>-3000</v>
      </c>
    </row>
    <row r="18" spans="1:5" x14ac:dyDescent="0.25">
      <c r="A18" s="10" t="s">
        <v>19</v>
      </c>
      <c r="B18" s="20" t="s">
        <v>43</v>
      </c>
      <c r="D18" s="27">
        <v>0</v>
      </c>
      <c r="E18" s="11">
        <v>0</v>
      </c>
    </row>
    <row r="19" spans="1:5" x14ac:dyDescent="0.25">
      <c r="A19" s="10" t="s">
        <v>20</v>
      </c>
      <c r="B19" s="20" t="s">
        <v>44</v>
      </c>
      <c r="D19" s="27">
        <v>28000</v>
      </c>
      <c r="E19" s="11">
        <v>0</v>
      </c>
    </row>
    <row r="20" spans="1:5" x14ac:dyDescent="0.25">
      <c r="A20" s="10" t="s">
        <v>21</v>
      </c>
      <c r="B20" s="20" t="s">
        <v>33</v>
      </c>
      <c r="D20" s="27">
        <v>0</v>
      </c>
      <c r="E20" s="11">
        <v>-20000</v>
      </c>
    </row>
    <row r="21" spans="1:5" x14ac:dyDescent="0.25">
      <c r="A21" s="10" t="s">
        <v>22</v>
      </c>
      <c r="B21" s="20" t="s">
        <v>34</v>
      </c>
      <c r="D21" s="27">
        <v>0</v>
      </c>
      <c r="E21" s="11">
        <v>-4000</v>
      </c>
    </row>
    <row r="22" spans="1:5" x14ac:dyDescent="0.25">
      <c r="A22" s="10" t="s">
        <v>23</v>
      </c>
      <c r="B22" s="20" t="s">
        <v>35</v>
      </c>
      <c r="D22" s="27">
        <v>1000</v>
      </c>
      <c r="E22" s="11">
        <v>-1000</v>
      </c>
    </row>
    <row r="23" spans="1:5" x14ac:dyDescent="0.25">
      <c r="A23" s="10" t="s">
        <v>24</v>
      </c>
      <c r="B23" s="20" t="s">
        <v>50</v>
      </c>
      <c r="D23" s="27"/>
      <c r="E23" s="11"/>
    </row>
    <row r="24" spans="1:5" x14ac:dyDescent="0.25">
      <c r="A24" s="10" t="s">
        <v>10</v>
      </c>
      <c r="B24" s="20"/>
      <c r="D24" s="27"/>
      <c r="E24" s="11"/>
    </row>
    <row r="25" spans="1:5" x14ac:dyDescent="0.25">
      <c r="A25" s="10" t="s">
        <v>11</v>
      </c>
      <c r="B25" s="20"/>
      <c r="D25" s="27"/>
      <c r="E25" s="11"/>
    </row>
    <row r="26" spans="1:5" x14ac:dyDescent="0.25">
      <c r="A26" s="10" t="s">
        <v>12</v>
      </c>
      <c r="B26" s="20"/>
      <c r="D26" s="27"/>
      <c r="E26" s="11"/>
    </row>
    <row r="27" spans="1:5" x14ac:dyDescent="0.25">
      <c r="A27" s="10" t="s">
        <v>13</v>
      </c>
      <c r="B27" s="20" t="s">
        <v>25</v>
      </c>
      <c r="D27" s="27"/>
      <c r="E27" s="11"/>
    </row>
    <row r="28" spans="1:5" ht="13" thickBot="1" x14ac:dyDescent="0.3">
      <c r="A28" s="12" t="s">
        <v>14</v>
      </c>
      <c r="B28" s="21"/>
      <c r="D28" s="28"/>
      <c r="E28" s="14"/>
    </row>
    <row r="29" spans="1:5" x14ac:dyDescent="0.25">
      <c r="D29" s="1">
        <f>SUM(D14:D28)</f>
        <v>137000</v>
      </c>
      <c r="E29" s="1">
        <f>SUM(E14:E28)</f>
        <v>-176000</v>
      </c>
    </row>
  </sheetData>
  <customSheetViews>
    <customSheetView guid="{73F08580-5522-11D6-9BAB-00508B0BCB84}" showRuler="0">
      <selection activeCell="C23" sqref="C23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Oversikt</vt:lpstr>
      <vt:lpstr>Bilag</vt:lpstr>
      <vt:lpstr>DATA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Trygve Brotan</dc:creator>
  <cp:lastModifiedBy>Knut Thorvaldsen</cp:lastModifiedBy>
  <cp:lastPrinted>2017-02-06T08:54:04Z</cp:lastPrinted>
  <dcterms:created xsi:type="dcterms:W3CDTF">2002-04-20T11:20:27Z</dcterms:created>
  <dcterms:modified xsi:type="dcterms:W3CDTF">2026-02-13T15:15:43Z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