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ier 1/Library/CloudStorage/Dropbox/Diverse Privat/Oslo Bridgeklubb/Årsmøter/Årsmøtet 2025/"/>
    </mc:Choice>
  </mc:AlternateContent>
  <xr:revisionPtr revIDLastSave="0" documentId="13_ncr:1_{06667227-8262-A249-815A-E9745B240085}" xr6:coauthVersionLast="47" xr6:coauthVersionMax="47" xr10:uidLastSave="{00000000-0000-0000-0000-000000000000}"/>
  <bookViews>
    <workbookView xWindow="140" yWindow="160" windowWidth="25640" windowHeight="19520" tabRatio="601" activeTab="3" xr2:uid="{F54A72C7-11A1-4BDF-B2E8-87497D3F3710}"/>
  </bookViews>
  <sheets>
    <sheet name="2022" sheetId="4" state="hidden" r:id="rId1"/>
    <sheet name="2023" sheetId="3" state="hidden" r:id="rId2"/>
    <sheet name="OBK 2024" sheetId="5" r:id="rId3"/>
    <sheet name="Budsjett 2025 og Regnskap 2024" sheetId="11" r:id="rId4"/>
    <sheet name="Ark1" sheetId="13" r:id="rId5"/>
    <sheet name="Julecupen 2024" sheetId="12" r:id="rId6"/>
    <sheet name="OBK totalt" sheetId="9" state="hidden" r:id="rId7"/>
    <sheet name="Medlemmer" sheetId="7" r:id="rId8"/>
    <sheet name="Julecupen" sheetId="6" state="hidden" r:id="rId9"/>
    <sheet name="OBK konsern" sheetId="10" state="hidden" r:id="rId10"/>
  </sheets>
  <definedNames>
    <definedName name="_xlnm.Print_Area" localSheetId="3">'Budsjett 2025 og Regnskap 2024'!$A$1:$O$59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1" l="1"/>
  <c r="F11" i="11" l="1"/>
  <c r="B36" i="12"/>
  <c r="B33" i="12"/>
  <c r="B17" i="12"/>
  <c r="N41" i="11"/>
  <c r="E18" i="11"/>
  <c r="J171" i="5"/>
  <c r="N40" i="11" s="1"/>
  <c r="AB160" i="5"/>
  <c r="AA160" i="5"/>
  <c r="F47" i="11"/>
  <c r="N47" i="11" s="1"/>
  <c r="C38" i="9"/>
  <c r="E9" i="11"/>
  <c r="E7" i="11"/>
  <c r="AD140" i="5"/>
  <c r="AD148" i="5"/>
  <c r="AD146" i="5"/>
  <c r="AD147" i="5"/>
  <c r="F55" i="7"/>
  <c r="N46" i="11" l="1"/>
  <c r="F26" i="11"/>
  <c r="W174" i="12"/>
  <c r="W173" i="12"/>
  <c r="W172" i="12"/>
  <c r="W171" i="12"/>
  <c r="W170" i="12"/>
  <c r="W169" i="12"/>
  <c r="W168" i="12"/>
  <c r="W167" i="12"/>
  <c r="W166" i="12"/>
  <c r="W164" i="12"/>
  <c r="W163" i="12"/>
  <c r="W162" i="12"/>
  <c r="W161" i="12"/>
  <c r="W160" i="12"/>
  <c r="W159" i="12"/>
  <c r="W158" i="12"/>
  <c r="W157" i="12"/>
  <c r="W156" i="12"/>
  <c r="W155" i="12"/>
  <c r="W154" i="12"/>
  <c r="W153" i="12"/>
  <c r="W152" i="12"/>
  <c r="W151" i="12"/>
  <c r="W150" i="12"/>
  <c r="W149" i="12"/>
  <c r="W148" i="12"/>
  <c r="W147" i="12"/>
  <c r="W146" i="12"/>
  <c r="W145" i="12"/>
  <c r="W144" i="12"/>
  <c r="W143" i="12"/>
  <c r="W142" i="12"/>
  <c r="W141" i="12"/>
  <c r="W140" i="12"/>
  <c r="W139" i="12"/>
  <c r="W138" i="12"/>
  <c r="W137" i="12"/>
  <c r="W136" i="12"/>
  <c r="W135" i="12"/>
  <c r="W134" i="12"/>
  <c r="W133" i="12"/>
  <c r="W132" i="12"/>
  <c r="W131" i="12"/>
  <c r="W130" i="12"/>
  <c r="W129" i="12"/>
  <c r="W128" i="12"/>
  <c r="W127" i="12"/>
  <c r="W126" i="12"/>
  <c r="W125" i="12"/>
  <c r="W124" i="12"/>
  <c r="W123" i="12"/>
  <c r="W122" i="12"/>
  <c r="W121" i="12"/>
  <c r="W120" i="12"/>
  <c r="W119" i="12"/>
  <c r="W118" i="12"/>
  <c r="W117" i="12"/>
  <c r="W116" i="12"/>
  <c r="W115" i="12"/>
  <c r="W114" i="12"/>
  <c r="W113" i="12"/>
  <c r="W112" i="12"/>
  <c r="W111" i="12"/>
  <c r="W110" i="12"/>
  <c r="W109" i="12"/>
  <c r="W108" i="12"/>
  <c r="W107" i="12"/>
  <c r="W106" i="12"/>
  <c r="W105" i="12"/>
  <c r="W104" i="12"/>
  <c r="W103" i="12"/>
  <c r="W102" i="12"/>
  <c r="W101" i="12"/>
  <c r="W100" i="12"/>
  <c r="W99" i="12"/>
  <c r="W98" i="12"/>
  <c r="W97" i="12"/>
  <c r="W96" i="12"/>
  <c r="W95" i="12"/>
  <c r="W94" i="12"/>
  <c r="W93" i="12"/>
  <c r="W92" i="12"/>
  <c r="W91" i="12"/>
  <c r="W90" i="12"/>
  <c r="W89" i="12"/>
  <c r="W88" i="12"/>
  <c r="W87" i="12"/>
  <c r="W86" i="12"/>
  <c r="W85" i="12"/>
  <c r="W84" i="12"/>
  <c r="W83" i="12"/>
  <c r="W82" i="12"/>
  <c r="W81" i="12"/>
  <c r="W80" i="12"/>
  <c r="W79" i="12"/>
  <c r="W78" i="12"/>
  <c r="W77" i="12"/>
  <c r="W76" i="12"/>
  <c r="W75" i="12"/>
  <c r="W74" i="12"/>
  <c r="W73" i="12"/>
  <c r="W72" i="12"/>
  <c r="W71" i="12"/>
  <c r="W70" i="12"/>
  <c r="W69" i="12"/>
  <c r="W68" i="12"/>
  <c r="W67" i="12"/>
  <c r="W66" i="12"/>
  <c r="W65" i="12"/>
  <c r="W64" i="12"/>
  <c r="W63" i="12"/>
  <c r="W62" i="12"/>
  <c r="W61" i="12"/>
  <c r="W60" i="12"/>
  <c r="W59" i="12"/>
  <c r="W58" i="12"/>
  <c r="W57" i="12"/>
  <c r="W56" i="12"/>
  <c r="W55" i="12"/>
  <c r="W54" i="12"/>
  <c r="W53" i="12"/>
  <c r="W52" i="12"/>
  <c r="W51" i="12"/>
  <c r="W50" i="12"/>
  <c r="W49" i="12"/>
  <c r="W48" i="12"/>
  <c r="W47" i="12"/>
  <c r="J155" i="5"/>
  <c r="J157" i="5" s="1"/>
  <c r="E17" i="11" s="1"/>
  <c r="K155" i="5"/>
  <c r="L155" i="5"/>
  <c r="E16" i="11" s="1"/>
  <c r="M155" i="5"/>
  <c r="N155" i="5"/>
  <c r="E20" i="11" s="1"/>
  <c r="O155" i="5"/>
  <c r="P155" i="5"/>
  <c r="P159" i="5" s="1"/>
  <c r="Q155" i="5"/>
  <c r="R155" i="5"/>
  <c r="S155" i="5"/>
  <c r="T155" i="5"/>
  <c r="U155" i="5"/>
  <c r="U157" i="5" s="1"/>
  <c r="E6" i="11" s="1"/>
  <c r="G155" i="5"/>
  <c r="H155" i="5"/>
  <c r="H159" i="5" s="1"/>
  <c r="E19" i="11" s="1"/>
  <c r="I155" i="5"/>
  <c r="I162" i="5" s="1"/>
  <c r="E8" i="11" s="1"/>
  <c r="F155" i="5"/>
  <c r="E14" i="11" s="1"/>
  <c r="D19" i="11"/>
  <c r="D16" i="11"/>
  <c r="D15" i="11"/>
  <c r="D14" i="11"/>
  <c r="D8" i="11"/>
  <c r="M7" i="11"/>
  <c r="D5" i="11" s="1"/>
  <c r="D155" i="5"/>
  <c r="E155" i="5"/>
  <c r="E21" i="11" l="1"/>
  <c r="E24" i="11" s="1"/>
  <c r="D11" i="11"/>
  <c r="E156" i="5"/>
  <c r="E5" i="11" s="1"/>
  <c r="E11" i="11" s="1"/>
  <c r="I156" i="5"/>
  <c r="I158" i="5" s="1"/>
  <c r="D17" i="11"/>
  <c r="D24" i="11" s="1"/>
  <c r="D26" i="11" s="1"/>
  <c r="C55" i="7"/>
  <c r="AD126" i="5"/>
  <c r="AD127" i="5"/>
  <c r="AD128" i="5"/>
  <c r="AD129" i="5"/>
  <c r="AD130" i="5"/>
  <c r="AD131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43" i="5"/>
  <c r="AD44" i="5"/>
  <c r="AD45" i="5"/>
  <c r="AD46" i="5"/>
  <c r="AD47" i="5"/>
  <c r="AD48" i="5"/>
  <c r="AD49" i="5"/>
  <c r="AD41" i="5"/>
  <c r="AD42" i="5"/>
  <c r="AD38" i="5"/>
  <c r="AD39" i="5"/>
  <c r="AD40" i="5"/>
  <c r="AD31" i="5"/>
  <c r="AD32" i="5"/>
  <c r="AD33" i="5"/>
  <c r="AD34" i="5"/>
  <c r="AD35" i="5"/>
  <c r="AD36" i="5"/>
  <c r="AD37" i="5"/>
  <c r="AD11" i="5"/>
  <c r="AD12" i="5"/>
  <c r="AD13" i="5"/>
  <c r="AD14" i="5"/>
  <c r="AD15" i="5"/>
  <c r="AD28" i="5"/>
  <c r="AD29" i="5"/>
  <c r="AD30" i="5"/>
  <c r="AD27" i="5"/>
  <c r="AD26" i="5"/>
  <c r="AD24" i="5"/>
  <c r="AD25" i="5"/>
  <c r="AD19" i="5"/>
  <c r="AD20" i="5"/>
  <c r="AD21" i="5"/>
  <c r="AD22" i="5"/>
  <c r="AD23" i="5"/>
  <c r="AD17" i="5"/>
  <c r="AD16" i="5"/>
  <c r="AD10" i="5"/>
  <c r="AF49" i="5"/>
  <c r="AG49" i="5"/>
  <c r="AH49" i="5"/>
  <c r="AI49" i="5"/>
  <c r="AJ49" i="5"/>
  <c r="AK49" i="5"/>
  <c r="AD8" i="5"/>
  <c r="AD9" i="5"/>
  <c r="AE6" i="5"/>
  <c r="AE7" i="5" s="1"/>
  <c r="AE8" i="5" s="1"/>
  <c r="AE9" i="5" s="1"/>
  <c r="E26" i="11" l="1"/>
  <c r="E30" i="11" s="1"/>
  <c r="AE10" i="5"/>
  <c r="AE11" i="5" s="1"/>
  <c r="AE12" i="5" s="1"/>
  <c r="AE13" i="5" s="1"/>
  <c r="AE14" i="5" s="1"/>
  <c r="AE15" i="5" s="1"/>
  <c r="AE16" i="5" s="1"/>
  <c r="AE17" i="5" s="1"/>
  <c r="AE18" i="5" s="1"/>
  <c r="AE19" i="5" s="1"/>
  <c r="AE20" i="5" s="1"/>
  <c r="AE21" i="5" s="1"/>
  <c r="AE22" i="5" s="1"/>
  <c r="AE23" i="5" s="1"/>
  <c r="AE24" i="5" s="1"/>
  <c r="AE25" i="5" s="1"/>
  <c r="AE26" i="5" s="1"/>
  <c r="AE27" i="5" s="1"/>
  <c r="AE28" i="5" s="1"/>
  <c r="AE29" i="5" s="1"/>
  <c r="AE30" i="5" s="1"/>
  <c r="AE31" i="5" s="1"/>
  <c r="AE32" i="5" s="1"/>
  <c r="AE33" i="5" s="1"/>
  <c r="AE34" i="5" s="1"/>
  <c r="AE35" i="5" s="1"/>
  <c r="AE37" i="5" s="1"/>
  <c r="AE38" i="5" s="1"/>
  <c r="AE39" i="5" s="1"/>
  <c r="AE40" i="5" s="1"/>
  <c r="AE41" i="5" s="1"/>
  <c r="AE42" i="5" s="1"/>
  <c r="AE43" i="5" s="1"/>
  <c r="AE44" i="5" s="1"/>
  <c r="AE45" i="5" s="1"/>
  <c r="AE46" i="5" s="1"/>
  <c r="AE47" i="5" s="1"/>
  <c r="AE48" i="5" s="1"/>
  <c r="AE49" i="5" s="1"/>
  <c r="AE50" i="5" s="1"/>
  <c r="AE51" i="5" s="1"/>
  <c r="AE52" i="5" s="1"/>
  <c r="AE53" i="5" s="1"/>
  <c r="AE54" i="5" s="1"/>
  <c r="AE55" i="5" s="1"/>
  <c r="AE56" i="5" s="1"/>
  <c r="AE57" i="5" s="1"/>
  <c r="AE58" i="5" s="1"/>
  <c r="AE59" i="5" s="1"/>
  <c r="AE60" i="5" s="1"/>
  <c r="AE61" i="5" s="1"/>
  <c r="AE62" i="5" s="1"/>
  <c r="AE63" i="5" s="1"/>
  <c r="AE64" i="5" s="1"/>
  <c r="AE65" i="5" s="1"/>
  <c r="AE66" i="5" s="1"/>
  <c r="AE67" i="5" s="1"/>
  <c r="AE68" i="5" s="1"/>
  <c r="AE69" i="5" s="1"/>
  <c r="AE70" i="5" s="1"/>
  <c r="AE71" i="5" s="1"/>
  <c r="AE72" i="5" s="1"/>
  <c r="AE73" i="5" s="1"/>
  <c r="AE74" i="5" s="1"/>
  <c r="AE75" i="5" s="1"/>
  <c r="AE76" i="5" s="1"/>
  <c r="AE77" i="5" s="1"/>
  <c r="AE78" i="5" s="1"/>
  <c r="AE79" i="5" s="1"/>
  <c r="AE80" i="5" s="1"/>
  <c r="AE81" i="5" s="1"/>
  <c r="AE82" i="5" s="1"/>
  <c r="AE83" i="5" s="1"/>
  <c r="AE84" i="5" s="1"/>
  <c r="AE85" i="5" s="1"/>
  <c r="AE86" i="5" s="1"/>
  <c r="AE87" i="5" s="1"/>
  <c r="AE88" i="5" s="1"/>
  <c r="AE89" i="5" s="1"/>
  <c r="AE90" i="5" s="1"/>
  <c r="AE91" i="5" s="1"/>
  <c r="AE92" i="5" s="1"/>
  <c r="AE93" i="5" s="1"/>
  <c r="AE94" i="5" s="1"/>
  <c r="AE95" i="5" s="1"/>
  <c r="AE96" i="5" s="1"/>
  <c r="AE97" i="5" s="1"/>
  <c r="AE98" i="5" s="1"/>
  <c r="AE99" i="5" s="1"/>
  <c r="AE100" i="5" s="1"/>
  <c r="AE101" i="5" s="1"/>
  <c r="AE102" i="5" s="1"/>
  <c r="AE103" i="5" s="1"/>
  <c r="AE104" i="5" s="1"/>
  <c r="AE105" i="5" s="1"/>
  <c r="AE106" i="5" s="1"/>
  <c r="AE107" i="5" s="1"/>
  <c r="AE108" i="5" s="1"/>
  <c r="AE109" i="5" s="1"/>
  <c r="AE110" i="5" s="1"/>
  <c r="AE111" i="5" s="1"/>
  <c r="AE112" i="5" s="1"/>
  <c r="AE113" i="5" s="1"/>
  <c r="AE114" i="5" s="1"/>
  <c r="AE115" i="5" s="1"/>
  <c r="AE116" i="5" s="1"/>
  <c r="AE117" i="5" s="1"/>
  <c r="AE118" i="5" s="1"/>
  <c r="AE119" i="5" s="1"/>
  <c r="AE120" i="5" s="1"/>
  <c r="AE121" i="5" s="1"/>
  <c r="AE122" i="5" s="1"/>
  <c r="AE123" i="5" s="1"/>
  <c r="AE124" i="5" s="1"/>
  <c r="AE125" i="5" s="1"/>
  <c r="AE126" i="5" s="1"/>
  <c r="AE127" i="5" s="1"/>
  <c r="AE128" i="5" s="1"/>
  <c r="AE129" i="5" s="1"/>
  <c r="AE130" i="5" s="1"/>
  <c r="AE131" i="5" s="1"/>
  <c r="AE132" i="5" s="1"/>
  <c r="AE133" i="5" s="1"/>
  <c r="AE134" i="5" s="1"/>
  <c r="AE135" i="5" s="1"/>
  <c r="AE136" i="5" s="1"/>
  <c r="AE137" i="5" s="1"/>
  <c r="I13" i="10"/>
  <c r="E17" i="10"/>
  <c r="I9" i="10"/>
  <c r="I5" i="10" s="1"/>
  <c r="E9" i="10"/>
  <c r="N45" i="11" l="1"/>
  <c r="AE138" i="5"/>
  <c r="AE139" i="5" s="1"/>
  <c r="AE140" i="5" s="1"/>
  <c r="AE141" i="5" s="1"/>
  <c r="AE142" i="5" s="1"/>
  <c r="AE143" i="5" s="1"/>
  <c r="AE144" i="5" s="1"/>
  <c r="AE145" i="5" s="1"/>
  <c r="AE146" i="5" s="1"/>
  <c r="AE147" i="5" s="1"/>
  <c r="C10" i="9"/>
  <c r="H11" i="9"/>
  <c r="H12" i="9"/>
  <c r="H8" i="9"/>
  <c r="C9" i="9"/>
  <c r="H9" i="9"/>
  <c r="C8" i="9"/>
  <c r="E53" i="6"/>
  <c r="F53" i="6"/>
  <c r="D53" i="6"/>
  <c r="D18" i="6"/>
  <c r="AD189" i="6"/>
  <c r="AD188" i="6"/>
  <c r="AD187" i="6"/>
  <c r="AD186" i="6"/>
  <c r="AD185" i="6"/>
  <c r="AD184" i="6"/>
  <c r="AD183" i="6"/>
  <c r="AD182" i="6"/>
  <c r="AD181" i="6"/>
  <c r="AD179" i="6"/>
  <c r="AD178" i="6"/>
  <c r="AD177" i="6"/>
  <c r="AD176" i="6"/>
  <c r="AD175" i="6"/>
  <c r="AD174" i="6"/>
  <c r="AD173" i="6"/>
  <c r="AD172" i="6"/>
  <c r="AD171" i="6"/>
  <c r="AD170" i="6"/>
  <c r="AD169" i="6"/>
  <c r="AD168" i="6"/>
  <c r="AD167" i="6"/>
  <c r="AD166" i="6"/>
  <c r="AD165" i="6"/>
  <c r="AD164" i="6"/>
  <c r="AD163" i="6"/>
  <c r="AD162" i="6"/>
  <c r="AD161" i="6"/>
  <c r="AD160" i="6"/>
  <c r="AD159" i="6"/>
  <c r="AD158" i="6"/>
  <c r="AD157" i="6"/>
  <c r="AD156" i="6"/>
  <c r="AD155" i="6"/>
  <c r="AD154" i="6"/>
  <c r="AD153" i="6"/>
  <c r="AD152" i="6"/>
  <c r="AD151" i="6"/>
  <c r="AD150" i="6"/>
  <c r="AD149" i="6"/>
  <c r="AD148" i="6"/>
  <c r="AD147" i="6"/>
  <c r="AD146" i="6"/>
  <c r="AD145" i="6"/>
  <c r="AD144" i="6"/>
  <c r="AD143" i="6"/>
  <c r="AD142" i="6"/>
  <c r="AD141" i="6"/>
  <c r="AD140" i="6"/>
  <c r="AD139" i="6"/>
  <c r="AD138" i="6"/>
  <c r="AD137" i="6"/>
  <c r="AD136" i="6"/>
  <c r="AD135" i="6"/>
  <c r="AD134" i="6"/>
  <c r="AD133" i="6"/>
  <c r="AD132" i="6"/>
  <c r="AD131" i="6"/>
  <c r="AD130" i="6"/>
  <c r="AD129" i="6"/>
  <c r="AD128" i="6"/>
  <c r="AD127" i="6"/>
  <c r="AD126" i="6"/>
  <c r="AD125" i="6"/>
  <c r="AD124" i="6"/>
  <c r="AD123" i="6"/>
  <c r="AD122" i="6"/>
  <c r="AD121" i="6"/>
  <c r="AD120" i="6"/>
  <c r="AD119" i="6"/>
  <c r="AD118" i="6"/>
  <c r="AD117" i="6"/>
  <c r="AD116" i="6"/>
  <c r="AD115" i="6"/>
  <c r="AD114" i="6"/>
  <c r="AD113" i="6"/>
  <c r="AD112" i="6"/>
  <c r="AD111" i="6"/>
  <c r="AD110" i="6"/>
  <c r="AD109" i="6"/>
  <c r="AD108" i="6"/>
  <c r="AD107" i="6"/>
  <c r="AD106" i="6"/>
  <c r="AD105" i="6"/>
  <c r="AD104" i="6"/>
  <c r="AD103" i="6"/>
  <c r="AD102" i="6"/>
  <c r="AD101" i="6"/>
  <c r="AD100" i="6"/>
  <c r="AD99" i="6"/>
  <c r="AD98" i="6"/>
  <c r="AD97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6" i="6"/>
  <c r="AD75" i="6"/>
  <c r="AD74" i="6"/>
  <c r="AD73" i="6"/>
  <c r="AD72" i="6"/>
  <c r="AD71" i="6"/>
  <c r="AD70" i="6"/>
  <c r="AD69" i="6"/>
  <c r="AD68" i="6"/>
  <c r="AD67" i="6"/>
  <c r="AD66" i="6"/>
  <c r="AD65" i="6"/>
  <c r="AD64" i="6"/>
  <c r="AD63" i="6"/>
  <c r="AD62" i="6"/>
  <c r="AD184" i="5"/>
  <c r="AD183" i="5"/>
  <c r="AD182" i="5"/>
  <c r="AD181" i="5"/>
  <c r="AD180" i="5"/>
  <c r="AD179" i="5"/>
  <c r="AD178" i="5"/>
  <c r="AD177" i="5"/>
  <c r="AD176" i="5"/>
  <c r="AD174" i="5"/>
  <c r="AD173" i="5"/>
  <c r="AD145" i="5"/>
  <c r="AD144" i="5"/>
  <c r="AD143" i="5"/>
  <c r="AD142" i="5"/>
  <c r="AD141" i="5"/>
  <c r="AD139" i="5"/>
  <c r="AD138" i="5"/>
  <c r="AD137" i="5"/>
  <c r="AD136" i="5"/>
  <c r="AD135" i="5"/>
  <c r="AD134" i="5"/>
  <c r="AD133" i="5"/>
  <c r="AD132" i="5"/>
  <c r="AD125" i="5"/>
  <c r="AD124" i="5"/>
  <c r="AD123" i="5"/>
  <c r="AD122" i="5"/>
  <c r="AD121" i="5"/>
  <c r="AD120" i="5"/>
  <c r="AD119" i="5"/>
  <c r="AD118" i="5"/>
  <c r="AD117" i="5"/>
  <c r="AD116" i="5"/>
  <c r="AD115" i="5"/>
  <c r="AD114" i="5"/>
  <c r="AD113" i="5"/>
  <c r="AD112" i="5"/>
  <c r="AD111" i="5"/>
  <c r="AD110" i="5"/>
  <c r="AD109" i="5"/>
  <c r="AD108" i="5"/>
  <c r="AD107" i="5"/>
  <c r="AD106" i="5"/>
  <c r="AD105" i="5"/>
  <c r="AD104" i="5"/>
  <c r="AD103" i="5"/>
  <c r="AD102" i="5"/>
  <c r="C28" i="3"/>
  <c r="H10" i="9" l="1"/>
  <c r="H17" i="9" s="1"/>
  <c r="C24" i="9"/>
  <c r="C28" i="9" s="1"/>
  <c r="G35" i="9" s="1"/>
  <c r="G38" i="9" s="1"/>
  <c r="C17" i="9"/>
  <c r="F56" i="6"/>
  <c r="H14" i="3"/>
  <c r="H13" i="3"/>
  <c r="H9" i="3"/>
  <c r="H8" i="3"/>
  <c r="C8" i="3"/>
  <c r="H12" i="3"/>
  <c r="C10" i="3"/>
  <c r="H10" i="3"/>
  <c r="C9" i="3"/>
  <c r="H11" i="3"/>
  <c r="C18" i="9" l="1"/>
  <c r="G25" i="9" s="1"/>
  <c r="G28" i="9" s="1"/>
  <c r="H17" i="3"/>
  <c r="C17" i="3"/>
  <c r="C18" i="3" s="1"/>
  <c r="G25" i="3" s="1"/>
  <c r="G28" i="3" s="1"/>
</calcChain>
</file>

<file path=xl/sharedStrings.xml><?xml version="1.0" encoding="utf-8"?>
<sst xmlns="http://schemas.openxmlformats.org/spreadsheetml/2006/main" count="533" uniqueCount="333">
  <si>
    <t>Kassebok 2023</t>
  </si>
  <si>
    <t>Bnr.</t>
  </si>
  <si>
    <t>Dato</t>
  </si>
  <si>
    <t>Kveldsavg</t>
  </si>
  <si>
    <t>Turneringsleder</t>
  </si>
  <si>
    <t>Medlemskontingen</t>
  </si>
  <si>
    <t>Avgifter</t>
  </si>
  <si>
    <t>Kortleie</t>
  </si>
  <si>
    <t>Husleie</t>
  </si>
  <si>
    <t>Diverse</t>
  </si>
  <si>
    <t>Bank</t>
  </si>
  <si>
    <t>Avsetninger</t>
  </si>
  <si>
    <t>Egenkapital</t>
  </si>
  <si>
    <t>Kasse</t>
  </si>
  <si>
    <t>Kontrollsum</t>
  </si>
  <si>
    <t>Underskudd til 20.02</t>
  </si>
  <si>
    <t>Renter/bankkost</t>
  </si>
  <si>
    <t>Grasrotandel</t>
  </si>
  <si>
    <t>Turneringsledelse</t>
  </si>
  <si>
    <t>SUM</t>
  </si>
  <si>
    <t>Kveldsavgift</t>
  </si>
  <si>
    <t>Møteutgifter</t>
  </si>
  <si>
    <t>Medlemskontingenter</t>
  </si>
  <si>
    <t>Avgifter til krets og forbund</t>
  </si>
  <si>
    <t>Netto bankkost</t>
  </si>
  <si>
    <t>Underskudd</t>
  </si>
  <si>
    <t>Resultat</t>
  </si>
  <si>
    <t>INNTEKTER</t>
  </si>
  <si>
    <t>UTGIFTER</t>
  </si>
  <si>
    <t>Balanse</t>
  </si>
  <si>
    <t>Inntekter</t>
  </si>
  <si>
    <t>Regnskap 2022</t>
  </si>
  <si>
    <t>Kveldsavgifter</t>
  </si>
  <si>
    <t>Renteinntekter</t>
  </si>
  <si>
    <t>Medlemskontingent</t>
  </si>
  <si>
    <t>Sum Inntekter</t>
  </si>
  <si>
    <t>Utgifter</t>
  </si>
  <si>
    <t>Premier</t>
  </si>
  <si>
    <t>Kontingent</t>
  </si>
  <si>
    <t>Sum utgifter</t>
  </si>
  <si>
    <t xml:space="preserve">Netto resultat </t>
  </si>
  <si>
    <t>Eiendeler</t>
  </si>
  <si>
    <t>Fordringer kontingent</t>
  </si>
  <si>
    <t>Sum eiendeler</t>
  </si>
  <si>
    <t>Passiva</t>
  </si>
  <si>
    <t>Innbetalt kontingent for 2023</t>
  </si>
  <si>
    <t>Egenkapital og avsetninger</t>
  </si>
  <si>
    <t>Totalt tidligere år</t>
  </si>
  <si>
    <t>Julebord</t>
  </si>
  <si>
    <t>Netto resultat</t>
  </si>
  <si>
    <t>Resultatregnskap 2023</t>
  </si>
  <si>
    <t>Balanse 31.desember 2023</t>
  </si>
  <si>
    <t>Egenkapital 1.1.</t>
  </si>
  <si>
    <t>Underskudd 2023</t>
  </si>
  <si>
    <t>Overført OBK</t>
  </si>
  <si>
    <t>D</t>
  </si>
  <si>
    <t>K</t>
  </si>
  <si>
    <t>Arrangementer</t>
  </si>
  <si>
    <t>Regnskap for OSLO Bridgeklubb</t>
  </si>
  <si>
    <t>Julecupen</t>
  </si>
  <si>
    <t>November</t>
  </si>
  <si>
    <t>Medlemskont</t>
  </si>
  <si>
    <t>Tor Inge</t>
  </si>
  <si>
    <t>Odd Gunnar</t>
  </si>
  <si>
    <t>Jarl</t>
  </si>
  <si>
    <t>Ida</t>
  </si>
  <si>
    <t>Håvard</t>
  </si>
  <si>
    <t>Ove</t>
  </si>
  <si>
    <t>Terje</t>
  </si>
  <si>
    <t>Svein Nas</t>
  </si>
  <si>
    <t>anniken</t>
  </si>
  <si>
    <t>SUM November</t>
  </si>
  <si>
    <t>Desember</t>
  </si>
  <si>
    <t>startkont</t>
  </si>
  <si>
    <t>Maja</t>
  </si>
  <si>
    <t>Amund</t>
  </si>
  <si>
    <t>Rolf</t>
  </si>
  <si>
    <t>Ovesen</t>
  </si>
  <si>
    <t>Gunnar</t>
  </si>
  <si>
    <t>Fjørtoft</t>
  </si>
  <si>
    <t>Haugstad</t>
  </si>
  <si>
    <t>Frode</t>
  </si>
  <si>
    <t>Viggo</t>
  </si>
  <si>
    <t>Zuckermann</t>
  </si>
  <si>
    <t>Jonna</t>
  </si>
  <si>
    <t>Turid</t>
  </si>
  <si>
    <t>Snacks</t>
  </si>
  <si>
    <t>Inn og ut</t>
  </si>
  <si>
    <t>Audun</t>
  </si>
  <si>
    <t>Milan</t>
  </si>
  <si>
    <t>Utlegg Ove</t>
  </si>
  <si>
    <t>Torkel</t>
  </si>
  <si>
    <t>Hoel Stabell</t>
  </si>
  <si>
    <t>Lars Rasch</t>
  </si>
  <si>
    <t>07.12.2023 Vipps</t>
  </si>
  <si>
    <t>Frederic</t>
  </si>
  <si>
    <t>Salseng</t>
  </si>
  <si>
    <t>Eirin</t>
  </si>
  <si>
    <t>Børre</t>
  </si>
  <si>
    <t>Vipps 16.12</t>
  </si>
  <si>
    <t>Matutg</t>
  </si>
  <si>
    <t>Div Vipps/Bank</t>
  </si>
  <si>
    <t>Div utlegg</t>
  </si>
  <si>
    <t>Resultat julecup</t>
  </si>
  <si>
    <t>Avsetning for medlemsavg. til krets og forbund</t>
  </si>
  <si>
    <t>Tilført fra Sinsen og Bridgekam</t>
  </si>
  <si>
    <t>Avsetning for medlemsavg</t>
  </si>
  <si>
    <t>Premier, utbetalt av Atle</t>
  </si>
  <si>
    <t>Bank OBK</t>
  </si>
  <si>
    <t>Bank Bridgekam</t>
  </si>
  <si>
    <t>Bank Sinsen</t>
  </si>
  <si>
    <t>Avsetning for medlemsavgift</t>
  </si>
  <si>
    <t>Resultat OBK</t>
  </si>
  <si>
    <t>Resultat Bridgekam</t>
  </si>
  <si>
    <t>Resultat Sinsen</t>
  </si>
  <si>
    <t>Endring EK</t>
  </si>
  <si>
    <t>Resultatregnskap OBK totalt 2023 inkl. Sinsen og Bridgekam</t>
  </si>
  <si>
    <t>Balanse OBK totalt pr. 31.12 inkl. Sinsen og Bridgekam</t>
  </si>
  <si>
    <t>Resultatregnskap 2023 November og Desember OBK</t>
  </si>
  <si>
    <t>Balanse 31.desember 2023 OBK</t>
  </si>
  <si>
    <t>Januar</t>
  </si>
  <si>
    <t>Trond</t>
  </si>
  <si>
    <t>Bankomk</t>
  </si>
  <si>
    <t>Grasrot</t>
  </si>
  <si>
    <t>Satt  inn på plasseringskonto</t>
  </si>
  <si>
    <t>Plasseringskonto</t>
  </si>
  <si>
    <t>Spillekveld 4. jan</t>
  </si>
  <si>
    <t>Spillekveld 11.1</t>
  </si>
  <si>
    <t>Fra Sinsen</t>
  </si>
  <si>
    <t>Spillekveld 18.1 og medlemskont</t>
  </si>
  <si>
    <t>Spillekveld 25.1</t>
  </si>
  <si>
    <t>2 forsinkede 25.1</t>
  </si>
  <si>
    <t>Fra Bridgekam</t>
  </si>
  <si>
    <t>Februar</t>
  </si>
  <si>
    <t>Spillekveld 1.2</t>
  </si>
  <si>
    <t>Avgift NBF</t>
  </si>
  <si>
    <t>Overført til plasseringskonto</t>
  </si>
  <si>
    <t>Betalt digimaker dataløsning</t>
  </si>
  <si>
    <t>Spillekveld 8.2</t>
  </si>
  <si>
    <t>Spillekveld 15.2</t>
  </si>
  <si>
    <t>Spillekveld 22.2</t>
  </si>
  <si>
    <t>Betalt medlemskont NBF</t>
  </si>
  <si>
    <t>OK29.2</t>
  </si>
  <si>
    <t>OK 31.1</t>
  </si>
  <si>
    <t>Kassebok 2024</t>
  </si>
  <si>
    <t>Spillekveld 29.2</t>
  </si>
  <si>
    <t>Medlem Ranja S.</t>
  </si>
  <si>
    <t>Spillekveld 7.3</t>
  </si>
  <si>
    <t>Betalt husleie</t>
  </si>
  <si>
    <t>Mars</t>
  </si>
  <si>
    <t>Betalt lisens NBF</t>
  </si>
  <si>
    <t>Medlem Naas</t>
  </si>
  <si>
    <t>Spillekveld 14.3</t>
  </si>
  <si>
    <t>Medlem Hilde Vollan</t>
  </si>
  <si>
    <t>Spillekveld 21.3</t>
  </si>
  <si>
    <t>OK 31.3</t>
  </si>
  <si>
    <t>April</t>
  </si>
  <si>
    <t>Spillekveld 4.4</t>
  </si>
  <si>
    <t>NBFLisenser</t>
  </si>
  <si>
    <t>Spillekveld 11.4</t>
  </si>
  <si>
    <t>Betalt turneringsleder</t>
  </si>
  <si>
    <t>Spillekveld18.4</t>
  </si>
  <si>
    <t>Spillekveld25.4</t>
  </si>
  <si>
    <t>OK 30.4</t>
  </si>
  <si>
    <t>Mai</t>
  </si>
  <si>
    <t>Bankkost</t>
  </si>
  <si>
    <t>Spillekveld 2.5</t>
  </si>
  <si>
    <t>Tippemidler</t>
  </si>
  <si>
    <t>Serviceavg</t>
  </si>
  <si>
    <t>Deltageravgift NM</t>
  </si>
  <si>
    <t>Spillekveld 16.5</t>
  </si>
  <si>
    <t>Spillekveld 23.5</t>
  </si>
  <si>
    <t>OK 31.5</t>
  </si>
  <si>
    <t>JUNI</t>
  </si>
  <si>
    <t>Spillekveld</t>
  </si>
  <si>
    <t>Spillekveld 30.5</t>
  </si>
  <si>
    <t>Medlem Nils Egil Søvde</t>
  </si>
  <si>
    <t>OK 30.6</t>
  </si>
  <si>
    <t>JULI</t>
  </si>
  <si>
    <t>Medlem Hege Salseng</t>
  </si>
  <si>
    <t>OK 31.7</t>
  </si>
  <si>
    <t>AUGUST</t>
  </si>
  <si>
    <t>Spillekveld 15.8</t>
  </si>
  <si>
    <t>Oppgjør Dampen feilsendt spilleavgift</t>
  </si>
  <si>
    <t>Spilleavg 22.8</t>
  </si>
  <si>
    <t>Spillavg</t>
  </si>
  <si>
    <t>OK 31.8</t>
  </si>
  <si>
    <t>SEPTEMBER</t>
  </si>
  <si>
    <t>OK 30.9</t>
  </si>
  <si>
    <t>OKTOBER</t>
  </si>
  <si>
    <t>Domeneavgift</t>
  </si>
  <si>
    <t>Hjemmeside</t>
  </si>
  <si>
    <t>Medlemsavg.</t>
  </si>
  <si>
    <t>Turneringsadm</t>
  </si>
  <si>
    <t>Rettet feilbet. Mundal</t>
  </si>
  <si>
    <t>Tor Inge turneringsled</t>
  </si>
  <si>
    <t>OK 31.10.</t>
  </si>
  <si>
    <t>NOVEMBER</t>
  </si>
  <si>
    <t>Kontingentavg</t>
  </si>
  <si>
    <t>Premier spekecup</t>
  </si>
  <si>
    <t>Kontingenter NBF</t>
  </si>
  <si>
    <t>Tippemidler fra Bridgekam</t>
  </si>
  <si>
    <t>Feilinnbet.fra Tor Inge og Rolf</t>
  </si>
  <si>
    <t>OK.30.11</t>
  </si>
  <si>
    <t>vipps</t>
  </si>
  <si>
    <t>almås</t>
  </si>
  <si>
    <t>børre</t>
  </si>
  <si>
    <t>Randi N</t>
  </si>
  <si>
    <t>Ture</t>
  </si>
  <si>
    <t>DESEMBER</t>
  </si>
  <si>
    <t>Spillekveld 28.11</t>
  </si>
  <si>
    <t>Sluttoppgjør Sinsen</t>
  </si>
  <si>
    <t>Spillekveld 5.12</t>
  </si>
  <si>
    <t>Medlemskont Børre</t>
  </si>
  <si>
    <t>Medlemskont  Atle A.</t>
  </si>
  <si>
    <t>Spillekveld 12.12</t>
  </si>
  <si>
    <t>Tildelt momsrefusjon</t>
  </si>
  <si>
    <t>Spillekveld 19.12</t>
  </si>
  <si>
    <t>NETTO</t>
  </si>
  <si>
    <t>Budsjett 2024</t>
  </si>
  <si>
    <t>Regnskap 2024</t>
  </si>
  <si>
    <t>Budsjett 2025</t>
  </si>
  <si>
    <t>Forutsetn</t>
  </si>
  <si>
    <t xml:space="preserve">Spillekvelder </t>
  </si>
  <si>
    <t>Spilleavg.</t>
  </si>
  <si>
    <t>Antall bord</t>
  </si>
  <si>
    <t>Husleie pr. bord</t>
  </si>
  <si>
    <t>Renter</t>
  </si>
  <si>
    <t>Antall spillere</t>
  </si>
  <si>
    <t>Serviceavg på</t>
  </si>
  <si>
    <t>forbund</t>
  </si>
  <si>
    <t>Antall medlemmer</t>
  </si>
  <si>
    <t>Sum</t>
  </si>
  <si>
    <t>Medlemsavg</t>
  </si>
  <si>
    <t>TL pr. kveld</t>
  </si>
  <si>
    <t xml:space="preserve">Kort pr. kveld </t>
  </si>
  <si>
    <t>Spilleavg</t>
  </si>
  <si>
    <t>Vipps</t>
  </si>
  <si>
    <t>Serviceavg. Forbund</t>
  </si>
  <si>
    <t>Medlemsavg. Forbund</t>
  </si>
  <si>
    <t>RESULTAT</t>
  </si>
  <si>
    <t>OSLO BRIDGEKLUBB</t>
  </si>
  <si>
    <t xml:space="preserve">Medlemsavg. </t>
  </si>
  <si>
    <t>til krets og forbund</t>
  </si>
  <si>
    <t>Medlem i NBF</t>
  </si>
  <si>
    <t>Diverse utlegg</t>
  </si>
  <si>
    <t>Rekruttering</t>
  </si>
  <si>
    <t>Medlemskontingent betalt bank desember</t>
  </si>
  <si>
    <t>Turneringsledelse Torkel</t>
  </si>
  <si>
    <t>Premieutbetaling (Atle)</t>
  </si>
  <si>
    <t>Akevitt Tor-Inge</t>
  </si>
  <si>
    <t>Utlegg Jens</t>
  </si>
  <si>
    <t>TorInge</t>
  </si>
  <si>
    <t>Inn 3 desember Vipps</t>
  </si>
  <si>
    <t>Inn 4 desember Vipps</t>
  </si>
  <si>
    <t>Unni Mikkelsen</t>
  </si>
  <si>
    <t>halvor F</t>
  </si>
  <si>
    <t>Inn 5 desember Vipps</t>
  </si>
  <si>
    <t>Huun</t>
  </si>
  <si>
    <t>Arnold M</t>
  </si>
  <si>
    <t>Stig Atle</t>
  </si>
  <si>
    <t>Tolle</t>
  </si>
  <si>
    <t>Tor Saunes</t>
  </si>
  <si>
    <t>Inn 10 desember Vipps</t>
  </si>
  <si>
    <t>Atle A</t>
  </si>
  <si>
    <t>Inn 12.12 Vipps</t>
  </si>
  <si>
    <t>Inn 17.12</t>
  </si>
  <si>
    <t>Knut I</t>
  </si>
  <si>
    <t>Øystein</t>
  </si>
  <si>
    <t>atle</t>
  </si>
  <si>
    <t>frode</t>
  </si>
  <si>
    <t>Inn 27.12</t>
  </si>
  <si>
    <t>håvard</t>
  </si>
  <si>
    <t>magnus</t>
  </si>
  <si>
    <t>toringe</t>
  </si>
  <si>
    <t>john</t>
  </si>
  <si>
    <t>Opsahl</t>
  </si>
  <si>
    <t>Anne karine</t>
  </si>
  <si>
    <t>HPlarsen</t>
  </si>
  <si>
    <t>Reidar</t>
  </si>
  <si>
    <t>Jens</t>
  </si>
  <si>
    <t>Tim</t>
  </si>
  <si>
    <t>Ellen</t>
  </si>
  <si>
    <t>Underskudd juleturnering</t>
  </si>
  <si>
    <t>OK 31.12</t>
  </si>
  <si>
    <t>mva</t>
  </si>
  <si>
    <t>tipping</t>
  </si>
  <si>
    <t xml:space="preserve">Mva kompensasjon </t>
  </si>
  <si>
    <t xml:space="preserve">Avsatt 2025 </t>
  </si>
  <si>
    <t>Balanse 31.desember 2024</t>
  </si>
  <si>
    <t>Driftskonto bank</t>
  </si>
  <si>
    <t>TIL EK</t>
  </si>
  <si>
    <t>Balanse 31.desember 2024 OBK</t>
  </si>
  <si>
    <t>Driftskonto</t>
  </si>
  <si>
    <t>Avsetning medlemsavgift</t>
  </si>
  <si>
    <t>Avsetning rekruttering</t>
  </si>
  <si>
    <t>Egenkapital 1.1</t>
  </si>
  <si>
    <t>overskudd</t>
  </si>
  <si>
    <t>egenkapital 31.12</t>
  </si>
  <si>
    <t xml:space="preserve">Ubetalt </t>
  </si>
  <si>
    <t>Turneringsleder TII</t>
  </si>
  <si>
    <t>Utlegg AM</t>
  </si>
  <si>
    <t>NBF</t>
  </si>
  <si>
    <t>Ttilført fra sinsen og bkam</t>
  </si>
  <si>
    <t>Skyldig diverse</t>
  </si>
  <si>
    <t>årskifte</t>
  </si>
  <si>
    <t>Betalt i januar</t>
  </si>
  <si>
    <t>Avsatt ubetalt desember</t>
  </si>
  <si>
    <t>Premier/turneringer</t>
  </si>
  <si>
    <t>Avsatt for 2024</t>
  </si>
  <si>
    <t>Avsetninger:</t>
  </si>
  <si>
    <t>Egenkapital:</t>
  </si>
  <si>
    <t>Komm:</t>
  </si>
  <si>
    <t>1.</t>
  </si>
  <si>
    <t>2.</t>
  </si>
  <si>
    <t>3.</t>
  </si>
  <si>
    <t>4.</t>
  </si>
  <si>
    <t>5.</t>
  </si>
  <si>
    <t>Kommentarer</t>
  </si>
  <si>
    <t>Mva-kompensasjon  fra myndighetene basert på regnskap. Var usikker post i 2024 og ikke med i budsjett</t>
  </si>
  <si>
    <t>Vi forhåndbetalte turneringsleder i 2023 for en del av vårparten, og en turneringsleder tar ikke betalt.</t>
  </si>
  <si>
    <t>Husleie. Har med 13 måneder, desember 2023  er betalt i 2024</t>
  </si>
  <si>
    <t>Premier spekecupen og underskudd juleturnering</t>
  </si>
  <si>
    <t>Renter Høyrente</t>
  </si>
  <si>
    <t>Det var kun medtatt kr. 20000 i budsjett for 2024 og dette medfører budsjettavvik.</t>
  </si>
  <si>
    <t xml:space="preserve"> 150 fra 6.3</t>
  </si>
  <si>
    <t>Utgifter til servering klubbkvelder</t>
  </si>
  <si>
    <t>7.</t>
  </si>
  <si>
    <t>Forslag om økt kveldsavgift</t>
  </si>
  <si>
    <t>Bruk av økt kveldsavgift til trivsel</t>
  </si>
  <si>
    <t>6.</t>
  </si>
  <si>
    <t xml:space="preserve">Rekruttering er utgiftsført med kr. 80000. Dette beløpet ble vedtatt avsatt på årsmøtet 2024. </t>
  </si>
  <si>
    <t>Prosjektet løper men har foreløpig ikke medført utbetalinger.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</si>
</sst>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kr&quot;\ * #,##0.00_-;\-&quot;kr&quot;\ * #,##0.00_-;_-&quot;kr&quot;\ * &quot;-&quot;??_-;_-@_-"/>
    <numFmt numFmtId="165" formatCode="_-* #,##0.00_-;\-* #,##0.00_-;_-* &quot;-&quot;??_-;_-@_-"/>
    <numFmt numFmtId="166" formatCode="_ * #,##0.00_ ;_ * \-#,##0.00_ ;_ * &quot;-&quot;??_ ;_ @_ 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14" fontId="0" fillId="0" borderId="0" xfId="0" applyNumberFormat="1"/>
    <xf numFmtId="166" fontId="0" fillId="0" borderId="0" xfId="0" applyNumberFormat="1" applyAlignment="1">
      <alignment horizontal="right"/>
    </xf>
    <xf numFmtId="166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/>
    <xf numFmtId="14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0" xfId="0" applyAlignment="1">
      <alignment horizontal="right"/>
    </xf>
    <xf numFmtId="4" fontId="4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2" fontId="0" fillId="0" borderId="0" xfId="1" applyNumberFormat="1" applyFont="1"/>
    <xf numFmtId="166" fontId="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2" fontId="0" fillId="0" borderId="0" xfId="2" applyNumberFormat="1" applyFont="1" applyAlignment="1">
      <alignment horizontal="right"/>
    </xf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0" fontId="0" fillId="0" borderId="3" xfId="0" applyBorder="1"/>
    <xf numFmtId="0" fontId="10" fillId="0" borderId="0" xfId="0" applyFont="1"/>
    <xf numFmtId="166" fontId="0" fillId="0" borderId="0" xfId="3" applyFont="1"/>
    <xf numFmtId="166" fontId="8" fillId="0" borderId="3" xfId="3" applyFont="1" applyBorder="1"/>
    <xf numFmtId="166" fontId="8" fillId="0" borderId="2" xfId="3" applyFont="1" applyBorder="1"/>
    <xf numFmtId="166" fontId="8" fillId="0" borderId="0" xfId="3" applyFont="1"/>
    <xf numFmtId="166" fontId="10" fillId="0" borderId="0" xfId="3" applyFont="1"/>
    <xf numFmtId="166" fontId="8" fillId="0" borderId="0" xfId="3" applyFont="1" applyBorder="1"/>
    <xf numFmtId="166" fontId="0" fillId="0" borderId="0" xfId="3" applyFont="1" applyBorder="1"/>
    <xf numFmtId="2" fontId="8" fillId="0" borderId="0" xfId="0" applyNumberFormat="1" applyFont="1" applyAlignment="1">
      <alignment horizontal="right"/>
    </xf>
    <xf numFmtId="4" fontId="8" fillId="0" borderId="0" xfId="0" applyNumberFormat="1" applyFont="1"/>
    <xf numFmtId="166" fontId="8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6" xfId="0" applyFont="1" applyBorder="1"/>
    <xf numFmtId="165" fontId="0" fillId="0" borderId="0" xfId="0" applyNumberFormat="1"/>
    <xf numFmtId="2" fontId="6" fillId="0" borderId="0" xfId="0" applyNumberFormat="1" applyFont="1"/>
    <xf numFmtId="0" fontId="4" fillId="0" borderId="0" xfId="0" applyFont="1" applyAlignment="1">
      <alignment horizontal="right"/>
    </xf>
    <xf numFmtId="166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165" fontId="0" fillId="0" borderId="0" xfId="1" applyFont="1"/>
    <xf numFmtId="165" fontId="0" fillId="0" borderId="0" xfId="1" applyFont="1" applyAlignment="1">
      <alignment horizontal="right"/>
    </xf>
    <xf numFmtId="165" fontId="5" fillId="0" borderId="0" xfId="1" applyFont="1" applyAlignment="1">
      <alignment horizontal="right"/>
    </xf>
    <xf numFmtId="16" fontId="0" fillId="0" borderId="0" xfId="0" applyNumberFormat="1"/>
    <xf numFmtId="167" fontId="0" fillId="0" borderId="0" xfId="1" applyNumberFormat="1" applyFont="1"/>
    <xf numFmtId="167" fontId="8" fillId="0" borderId="0" xfId="1" applyNumberFormat="1" applyFont="1"/>
    <xf numFmtId="0" fontId="14" fillId="0" borderId="0" xfId="0" applyFont="1"/>
    <xf numFmtId="1" fontId="0" fillId="0" borderId="0" xfId="1" applyNumberFormat="1" applyFont="1"/>
    <xf numFmtId="0" fontId="2" fillId="0" borderId="1" xfId="0" applyFont="1" applyBorder="1" applyAlignment="1">
      <alignment horizontal="center"/>
    </xf>
    <xf numFmtId="166" fontId="0" fillId="0" borderId="5" xfId="0" applyNumberFormat="1" applyBorder="1" applyAlignment="1">
      <alignment horizontal="right"/>
    </xf>
    <xf numFmtId="4" fontId="0" fillId="0" borderId="6" xfId="0" applyNumberFormat="1" applyBorder="1"/>
    <xf numFmtId="4" fontId="0" fillId="0" borderId="7" xfId="0" applyNumberFormat="1" applyBorder="1"/>
    <xf numFmtId="166" fontId="0" fillId="0" borderId="8" xfId="0" applyNumberFormat="1" applyBorder="1" applyAlignment="1">
      <alignment horizontal="right"/>
    </xf>
    <xf numFmtId="4" fontId="0" fillId="0" borderId="9" xfId="0" applyNumberFormat="1" applyBorder="1"/>
    <xf numFmtId="4" fontId="0" fillId="0" borderId="14" xfId="0" applyNumberFormat="1" applyBorder="1"/>
    <xf numFmtId="166" fontId="0" fillId="0" borderId="10" xfId="0" applyNumberFormat="1" applyBorder="1" applyAlignment="1">
      <alignment horizontal="right"/>
    </xf>
    <xf numFmtId="4" fontId="0" fillId="0" borderId="2" xfId="0" applyNumberFormat="1" applyBorder="1"/>
    <xf numFmtId="4" fontId="0" fillId="0" borderId="11" xfId="0" applyNumberFormat="1" applyBorder="1"/>
    <xf numFmtId="166" fontId="8" fillId="0" borderId="13" xfId="0" applyNumberFormat="1" applyFont="1" applyBorder="1" applyAlignment="1">
      <alignment horizontal="right"/>
    </xf>
    <xf numFmtId="4" fontId="8" fillId="0" borderId="13" xfId="0" applyNumberFormat="1" applyFont="1" applyBorder="1"/>
    <xf numFmtId="167" fontId="8" fillId="0" borderId="6" xfId="0" applyNumberFormat="1" applyFont="1" applyBorder="1"/>
    <xf numFmtId="167" fontId="0" fillId="0" borderId="0" xfId="0" applyNumberFormat="1"/>
    <xf numFmtId="167" fontId="8" fillId="0" borderId="2" xfId="0" applyNumberFormat="1" applyFont="1" applyBorder="1"/>
    <xf numFmtId="167" fontId="0" fillId="0" borderId="9" xfId="0" applyNumberFormat="1" applyBorder="1"/>
    <xf numFmtId="167" fontId="8" fillId="0" borderId="9" xfId="0" applyNumberFormat="1" applyFont="1" applyBorder="1"/>
    <xf numFmtId="167" fontId="8" fillId="0" borderId="11" xfId="0" applyNumberFormat="1" applyFont="1" applyBorder="1"/>
    <xf numFmtId="167" fontId="0" fillId="2" borderId="0" xfId="1" applyNumberFormat="1" applyFont="1" applyFill="1"/>
    <xf numFmtId="167" fontId="8" fillId="2" borderId="0" xfId="1" applyNumberFormat="1" applyFont="1" applyFill="1"/>
    <xf numFmtId="0" fontId="9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wrapText="1"/>
    </xf>
    <xf numFmtId="16" fontId="2" fillId="0" borderId="1" xfId="0" applyNumberFormat="1" applyFont="1" applyBorder="1" applyAlignment="1">
      <alignment horizontal="center" wrapText="1"/>
    </xf>
    <xf numFmtId="165" fontId="4" fillId="0" borderId="4" xfId="1" applyFont="1" applyBorder="1" applyAlignment="1">
      <alignment horizontal="center"/>
    </xf>
    <xf numFmtId="165" fontId="0" fillId="0" borderId="4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16" fontId="2" fillId="0" borderId="4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</cellXfs>
  <cellStyles count="4">
    <cellStyle name="Komma" xfId="1" builtinId="3"/>
    <cellStyle name="Komma 2" xfId="3" xr:uid="{855BD883-FA6D-4463-9A3D-B3BCF7E6B5B5}"/>
    <cellStyle name="Norm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281EC-D47C-43ED-AF10-A8AEAD103072}">
  <dimension ref="A1:R54"/>
  <sheetViews>
    <sheetView topLeftCell="A12" workbookViewId="0">
      <selection activeCell="G36" sqref="G36"/>
    </sheetView>
  </sheetViews>
  <sheetFormatPr baseColWidth="10" defaultRowHeight="15" x14ac:dyDescent="0.2"/>
  <sheetData>
    <row r="1" spans="1:16" ht="19" x14ac:dyDescent="0.25">
      <c r="A1" s="28" t="s">
        <v>26</v>
      </c>
      <c r="H1" s="28"/>
      <c r="N1" s="28"/>
    </row>
    <row r="3" spans="1:16" x14ac:dyDescent="0.2">
      <c r="A3" s="24" t="s">
        <v>30</v>
      </c>
      <c r="B3" t="s">
        <v>31</v>
      </c>
      <c r="L3" s="24"/>
      <c r="O3" s="24"/>
      <c r="P3" s="32"/>
    </row>
    <row r="4" spans="1:16" x14ac:dyDescent="0.2">
      <c r="A4" t="s">
        <v>32</v>
      </c>
      <c r="B4" s="29">
        <v>67000</v>
      </c>
      <c r="C4" s="29"/>
      <c r="D4" s="29"/>
      <c r="E4" s="29"/>
      <c r="F4" s="29"/>
      <c r="M4" s="29"/>
      <c r="P4" s="29"/>
    </row>
    <row r="5" spans="1:16" x14ac:dyDescent="0.2">
      <c r="A5" t="s">
        <v>9</v>
      </c>
      <c r="B5" s="29">
        <v>4468.3900000000003</v>
      </c>
      <c r="C5" s="29"/>
      <c r="D5" s="29"/>
      <c r="E5" s="29"/>
      <c r="F5" s="29"/>
      <c r="M5" s="29"/>
      <c r="P5" s="29"/>
    </row>
    <row r="6" spans="1:16" x14ac:dyDescent="0.2">
      <c r="A6" t="s">
        <v>33</v>
      </c>
      <c r="B6" s="29">
        <v>205.51</v>
      </c>
      <c r="C6" s="29"/>
      <c r="D6" s="29"/>
      <c r="E6" s="29"/>
      <c r="F6" s="29"/>
      <c r="M6" s="29"/>
      <c r="P6" s="29"/>
    </row>
    <row r="7" spans="1:16" x14ac:dyDescent="0.2">
      <c r="A7" t="s">
        <v>34</v>
      </c>
      <c r="B7" s="29">
        <v>17500</v>
      </c>
      <c r="C7" s="29"/>
      <c r="D7" s="29"/>
      <c r="E7" s="29"/>
      <c r="F7" s="35"/>
      <c r="M7" s="29"/>
      <c r="P7" s="29"/>
    </row>
    <row r="8" spans="1:16" ht="16" thickBot="1" x14ac:dyDescent="0.25">
      <c r="A8" s="26" t="s">
        <v>35</v>
      </c>
      <c r="B8" s="30">
        <v>89173.9</v>
      </c>
      <c r="C8" s="34"/>
      <c r="D8" s="34"/>
      <c r="E8" s="34"/>
      <c r="F8" s="34"/>
      <c r="L8" s="24"/>
      <c r="M8" s="34"/>
      <c r="O8" s="24"/>
      <c r="P8" s="34"/>
    </row>
    <row r="9" spans="1:16" ht="16" thickTop="1" x14ac:dyDescent="0.2">
      <c r="B9" s="29"/>
      <c r="C9" s="29"/>
      <c r="D9" s="29"/>
      <c r="E9" s="29"/>
      <c r="F9" s="29"/>
      <c r="M9" s="35"/>
      <c r="P9" s="35"/>
    </row>
    <row r="10" spans="1:16" x14ac:dyDescent="0.2">
      <c r="A10" s="24" t="s">
        <v>36</v>
      </c>
      <c r="B10" s="29"/>
      <c r="C10" s="29"/>
      <c r="D10" s="29"/>
      <c r="E10" s="29"/>
      <c r="F10" s="29"/>
      <c r="L10" s="24"/>
      <c r="M10" s="29"/>
      <c r="O10" s="24"/>
      <c r="P10" s="32"/>
    </row>
    <row r="11" spans="1:16" x14ac:dyDescent="0.2">
      <c r="A11" t="s">
        <v>4</v>
      </c>
      <c r="B11" s="29">
        <v>16000</v>
      </c>
      <c r="C11" s="29"/>
      <c r="D11" s="29"/>
      <c r="E11" s="29"/>
      <c r="F11" s="29"/>
      <c r="M11" s="29"/>
      <c r="P11" s="29"/>
    </row>
    <row r="12" spans="1:16" x14ac:dyDescent="0.2">
      <c r="A12" t="s">
        <v>37</v>
      </c>
      <c r="B12" s="29">
        <v>5000</v>
      </c>
      <c r="C12" s="29"/>
      <c r="D12" s="29"/>
      <c r="E12" s="29"/>
      <c r="F12" s="29"/>
      <c r="M12" s="29"/>
      <c r="P12" s="29"/>
    </row>
    <row r="13" spans="1:16" x14ac:dyDescent="0.2">
      <c r="A13" t="s">
        <v>6</v>
      </c>
      <c r="B13" s="29">
        <v>11298</v>
      </c>
      <c r="C13" s="29"/>
      <c r="D13" s="29"/>
      <c r="E13" s="29"/>
      <c r="F13" s="29"/>
      <c r="M13" s="29"/>
      <c r="P13" s="29"/>
    </row>
    <row r="14" spans="1:16" x14ac:dyDescent="0.2">
      <c r="A14" t="s">
        <v>38</v>
      </c>
      <c r="B14" s="29">
        <v>16600</v>
      </c>
      <c r="C14" s="29"/>
      <c r="D14" s="29"/>
      <c r="E14" s="29"/>
      <c r="F14" s="29"/>
      <c r="M14" s="29"/>
      <c r="P14" s="29"/>
    </row>
    <row r="15" spans="1:16" x14ac:dyDescent="0.2">
      <c r="A15" t="s">
        <v>7</v>
      </c>
      <c r="B15" s="29">
        <v>6060.2</v>
      </c>
      <c r="C15" s="29"/>
      <c r="D15" s="29"/>
      <c r="E15" s="29"/>
      <c r="F15" s="29"/>
      <c r="M15" s="29"/>
      <c r="P15" s="29"/>
    </row>
    <row r="16" spans="1:16" x14ac:dyDescent="0.2">
      <c r="A16" t="s">
        <v>8</v>
      </c>
      <c r="B16" s="29">
        <v>22425</v>
      </c>
      <c r="C16" s="34"/>
      <c r="D16" s="34"/>
      <c r="E16" s="34"/>
      <c r="F16" s="34"/>
      <c r="L16" s="24"/>
      <c r="M16" s="34"/>
      <c r="O16" s="24"/>
      <c r="P16" s="34"/>
    </row>
    <row r="17" spans="1:18" ht="16" thickBot="1" x14ac:dyDescent="0.25">
      <c r="A17" s="26" t="s">
        <v>39</v>
      </c>
      <c r="B17" s="30">
        <v>77383.199999999997</v>
      </c>
      <c r="C17" s="29"/>
      <c r="D17" s="29"/>
      <c r="E17" s="29"/>
      <c r="F17" s="35"/>
      <c r="M17" s="35"/>
      <c r="P17" s="35"/>
    </row>
    <row r="18" spans="1:18" ht="16" thickTop="1" x14ac:dyDescent="0.2">
      <c r="B18" s="29"/>
      <c r="C18" s="34"/>
      <c r="D18" s="34"/>
      <c r="E18" s="34"/>
      <c r="F18" s="34"/>
      <c r="L18" s="24"/>
      <c r="M18" s="34"/>
      <c r="O18" s="24"/>
      <c r="P18" s="34"/>
    </row>
    <row r="19" spans="1:18" ht="16" thickBot="1" x14ac:dyDescent="0.25">
      <c r="A19" s="25" t="s">
        <v>40</v>
      </c>
      <c r="B19" s="31">
        <v>11790.699999999997</v>
      </c>
      <c r="C19" s="29"/>
      <c r="D19" s="29"/>
      <c r="E19" s="29"/>
      <c r="F19" s="29"/>
      <c r="G19" s="29"/>
      <c r="R19" s="29"/>
    </row>
    <row r="20" spans="1:18" x14ac:dyDescent="0.2">
      <c r="B20" s="29"/>
      <c r="C20" s="29"/>
      <c r="D20" s="29"/>
      <c r="E20" s="29"/>
      <c r="F20" s="29"/>
      <c r="G20" s="29"/>
      <c r="R20" s="29"/>
    </row>
    <row r="21" spans="1:18" ht="19" x14ac:dyDescent="0.25">
      <c r="B21" s="29"/>
      <c r="C21" s="29"/>
      <c r="D21" s="29"/>
      <c r="E21" s="29"/>
      <c r="F21" s="29"/>
      <c r="G21" s="29"/>
      <c r="N21" s="28"/>
      <c r="Q21" s="28"/>
      <c r="R21" s="33"/>
    </row>
    <row r="22" spans="1:18" ht="19" x14ac:dyDescent="0.25">
      <c r="A22" s="28" t="s">
        <v>29</v>
      </c>
      <c r="B22" s="29"/>
      <c r="C22" s="29"/>
      <c r="D22" s="29"/>
      <c r="E22" s="29"/>
      <c r="F22" s="29"/>
      <c r="G22" s="29"/>
      <c r="R22" s="29"/>
    </row>
    <row r="23" spans="1:18" x14ac:dyDescent="0.2">
      <c r="B23" s="29"/>
      <c r="C23" s="29"/>
      <c r="D23" s="29"/>
      <c r="E23" s="29"/>
      <c r="F23" s="29"/>
      <c r="G23" s="29"/>
      <c r="N23" s="24"/>
      <c r="Q23" s="24"/>
      <c r="R23" s="32"/>
    </row>
    <row r="24" spans="1:18" x14ac:dyDescent="0.2">
      <c r="A24" s="24" t="s">
        <v>41</v>
      </c>
      <c r="B24" s="29"/>
      <c r="C24" s="29"/>
      <c r="D24" s="29"/>
      <c r="E24" s="29"/>
      <c r="F24" s="29"/>
      <c r="G24" s="29"/>
      <c r="O24" s="4"/>
      <c r="R24" s="29"/>
    </row>
    <row r="25" spans="1:18" x14ac:dyDescent="0.2">
      <c r="A25" t="s">
        <v>10</v>
      </c>
      <c r="B25" s="29">
        <v>30925.25</v>
      </c>
      <c r="C25" s="29"/>
      <c r="D25" s="29"/>
      <c r="E25" s="29"/>
      <c r="F25" s="29"/>
      <c r="G25" s="29"/>
      <c r="O25" s="4"/>
      <c r="R25" s="29"/>
    </row>
    <row r="26" spans="1:18" x14ac:dyDescent="0.2">
      <c r="A26" t="s">
        <v>13</v>
      </c>
      <c r="B26" s="29">
        <v>11497.8</v>
      </c>
      <c r="C26" s="34"/>
      <c r="D26" s="34"/>
      <c r="E26" s="34"/>
      <c r="F26" s="34"/>
      <c r="G26" s="34"/>
      <c r="H26" s="34"/>
      <c r="N26" s="24"/>
      <c r="O26" s="34"/>
      <c r="Q26" s="24"/>
      <c r="R26" s="34"/>
    </row>
    <row r="27" spans="1:18" x14ac:dyDescent="0.2">
      <c r="A27" t="s">
        <v>42</v>
      </c>
      <c r="B27" s="29">
        <v>9000</v>
      </c>
      <c r="C27" s="34"/>
      <c r="D27" s="34"/>
      <c r="E27" s="34"/>
      <c r="F27" s="34"/>
      <c r="G27" s="34"/>
      <c r="H27" s="34"/>
      <c r="N27" s="24"/>
      <c r="O27" s="34"/>
      <c r="Q27" s="24"/>
      <c r="R27" s="34"/>
    </row>
    <row r="28" spans="1:18" ht="16" thickBot="1" x14ac:dyDescent="0.25">
      <c r="A28" s="26" t="s">
        <v>43</v>
      </c>
      <c r="B28" s="30">
        <v>51423.05</v>
      </c>
      <c r="C28" s="29"/>
      <c r="D28" s="29"/>
      <c r="E28" s="29"/>
      <c r="F28" s="29"/>
      <c r="G28" s="29"/>
      <c r="R28" s="35"/>
    </row>
    <row r="29" spans="1:18" ht="16" thickTop="1" x14ac:dyDescent="0.2">
      <c r="B29" s="29"/>
      <c r="C29" s="29"/>
      <c r="D29" s="29"/>
      <c r="E29" s="29"/>
      <c r="F29" s="29"/>
      <c r="G29" s="29"/>
      <c r="N29" s="24"/>
      <c r="Q29" s="24"/>
      <c r="R29" s="34"/>
    </row>
    <row r="30" spans="1:18" x14ac:dyDescent="0.2">
      <c r="A30" s="24" t="s">
        <v>44</v>
      </c>
      <c r="B30" s="29"/>
      <c r="C30" s="29"/>
      <c r="D30" s="29"/>
      <c r="E30" s="29"/>
      <c r="F30" s="29"/>
      <c r="G30" s="29"/>
      <c r="N30" s="24"/>
      <c r="Q30" s="24"/>
      <c r="R30" s="34"/>
    </row>
    <row r="31" spans="1:18" x14ac:dyDescent="0.2">
      <c r="A31" s="24" t="s">
        <v>45</v>
      </c>
      <c r="B31" s="29">
        <v>11100</v>
      </c>
      <c r="C31" s="29"/>
      <c r="D31" s="29"/>
      <c r="E31" s="29"/>
      <c r="F31" s="29"/>
      <c r="G31" s="29"/>
      <c r="N31" s="24"/>
      <c r="Q31" s="24"/>
      <c r="R31" s="34"/>
    </row>
    <row r="32" spans="1:18" x14ac:dyDescent="0.2">
      <c r="A32" s="24" t="s">
        <v>11</v>
      </c>
      <c r="B32" s="29">
        <v>5000</v>
      </c>
      <c r="C32" s="29"/>
      <c r="D32" s="29"/>
      <c r="E32" s="29"/>
      <c r="F32" s="29"/>
      <c r="G32" s="29"/>
      <c r="N32" s="24"/>
      <c r="Q32" s="24"/>
      <c r="R32" s="34"/>
    </row>
    <row r="33" spans="1:18" x14ac:dyDescent="0.2">
      <c r="A33" s="24" t="s">
        <v>12</v>
      </c>
      <c r="B33" s="29">
        <v>46423.05</v>
      </c>
      <c r="C33" s="34"/>
      <c r="D33" s="34"/>
      <c r="E33" s="34"/>
      <c r="F33" s="34"/>
      <c r="G33" s="34"/>
      <c r="H33" s="34"/>
      <c r="N33" s="24"/>
      <c r="O33" s="34"/>
      <c r="Q33" s="24"/>
      <c r="R33" s="34"/>
    </row>
    <row r="34" spans="1:18" ht="16" thickBot="1" x14ac:dyDescent="0.25">
      <c r="A34" s="26" t="s">
        <v>46</v>
      </c>
      <c r="B34" s="30">
        <v>51423.05</v>
      </c>
      <c r="C34" s="29"/>
      <c r="D34" s="29"/>
      <c r="E34" s="29"/>
      <c r="F34" s="29"/>
      <c r="G34" s="29"/>
    </row>
    <row r="35" spans="1:18" ht="16" thickTop="1" x14ac:dyDescent="0.2">
      <c r="B35" s="29"/>
    </row>
    <row r="38" spans="1:18" ht="19" x14ac:dyDescent="0.25">
      <c r="A38" s="28" t="s">
        <v>26</v>
      </c>
    </row>
    <row r="39" spans="1:18" x14ac:dyDescent="0.2">
      <c r="B39" s="24">
        <v>2010</v>
      </c>
      <c r="C39" s="24">
        <v>2011</v>
      </c>
      <c r="D39" s="24">
        <v>2012</v>
      </c>
      <c r="E39" s="24">
        <v>2013</v>
      </c>
      <c r="F39" s="24">
        <v>2014</v>
      </c>
      <c r="G39" s="24">
        <v>2015</v>
      </c>
      <c r="H39" s="24" t="s">
        <v>47</v>
      </c>
    </row>
    <row r="40" spans="1:18" x14ac:dyDescent="0.2">
      <c r="A40" s="24" t="s">
        <v>30</v>
      </c>
      <c r="B40" s="24"/>
    </row>
    <row r="41" spans="1:18" x14ac:dyDescent="0.2">
      <c r="A41" t="s">
        <v>32</v>
      </c>
      <c r="B41" s="4">
        <v>29250</v>
      </c>
      <c r="C41" s="29">
        <v>23950</v>
      </c>
      <c r="D41" s="29">
        <v>52550</v>
      </c>
      <c r="E41" s="29">
        <v>71000</v>
      </c>
      <c r="F41" s="29">
        <v>70500</v>
      </c>
      <c r="G41" s="29">
        <v>69300</v>
      </c>
      <c r="H41" s="29">
        <v>0</v>
      </c>
    </row>
    <row r="42" spans="1:18" x14ac:dyDescent="0.2">
      <c r="A42" t="s">
        <v>33</v>
      </c>
      <c r="B42" s="4">
        <v>103.25</v>
      </c>
      <c r="C42" s="29">
        <v>103.33</v>
      </c>
      <c r="D42" s="29">
        <v>82.35</v>
      </c>
      <c r="E42" s="29">
        <v>95.13</v>
      </c>
      <c r="F42" s="29">
        <v>303.66000000000003</v>
      </c>
      <c r="G42" s="29">
        <v>643.77</v>
      </c>
      <c r="H42" s="29">
        <v>316550</v>
      </c>
    </row>
    <row r="43" spans="1:18" x14ac:dyDescent="0.2">
      <c r="A43" t="s">
        <v>34</v>
      </c>
      <c r="C43" s="29"/>
      <c r="D43" s="29"/>
      <c r="E43" s="29"/>
      <c r="F43" s="29"/>
      <c r="G43" s="29"/>
      <c r="H43" s="29"/>
    </row>
    <row r="44" spans="1:18" ht="16" thickBot="1" x14ac:dyDescent="0.25">
      <c r="A44" s="27" t="s">
        <v>35</v>
      </c>
      <c r="B44" s="30">
        <v>29353.25</v>
      </c>
      <c r="C44" s="30">
        <v>24053.33</v>
      </c>
      <c r="D44" s="30">
        <v>52632.35</v>
      </c>
      <c r="E44" s="30">
        <v>71095.13</v>
      </c>
      <c r="F44" s="30">
        <v>70803.66</v>
      </c>
      <c r="G44" s="30">
        <v>69943.77</v>
      </c>
      <c r="H44" s="30">
        <v>0</v>
      </c>
    </row>
    <row r="45" spans="1:18" ht="16" thickTop="1" x14ac:dyDescent="0.2">
      <c r="C45" s="29"/>
      <c r="D45" s="29"/>
      <c r="E45" s="29"/>
      <c r="F45" s="29"/>
      <c r="G45" s="29"/>
      <c r="H45" s="29"/>
    </row>
    <row r="46" spans="1:18" x14ac:dyDescent="0.2">
      <c r="A46" s="24" t="s">
        <v>36</v>
      </c>
      <c r="B46" s="24"/>
      <c r="C46" s="29"/>
      <c r="D46" s="29"/>
      <c r="E46" s="29"/>
      <c r="F46" s="29"/>
      <c r="G46" s="29"/>
      <c r="H46" s="29"/>
    </row>
    <row r="47" spans="1:18" x14ac:dyDescent="0.2">
      <c r="A47" t="s">
        <v>4</v>
      </c>
      <c r="C47" s="29">
        <v>0</v>
      </c>
      <c r="D47" s="29"/>
      <c r="E47" s="29"/>
      <c r="F47" s="29">
        <v>4400</v>
      </c>
      <c r="G47" s="29">
        <v>9040</v>
      </c>
      <c r="H47" s="29">
        <v>0</v>
      </c>
    </row>
    <row r="48" spans="1:18" x14ac:dyDescent="0.2">
      <c r="A48" t="s">
        <v>6</v>
      </c>
      <c r="B48">
        <v>14520</v>
      </c>
      <c r="C48" s="29">
        <v>13265</v>
      </c>
      <c r="D48" s="29">
        <v>17484</v>
      </c>
      <c r="E48" s="29">
        <v>19947</v>
      </c>
      <c r="F48" s="29">
        <v>28700</v>
      </c>
      <c r="G48" s="29">
        <v>27666</v>
      </c>
      <c r="H48" s="29">
        <v>13440</v>
      </c>
    </row>
    <row r="49" spans="1:8" x14ac:dyDescent="0.2">
      <c r="A49" t="s">
        <v>48</v>
      </c>
      <c r="C49" s="29"/>
      <c r="D49" s="29"/>
      <c r="E49" s="29"/>
      <c r="F49" s="29"/>
      <c r="G49" s="29">
        <v>7227</v>
      </c>
      <c r="H49" s="29">
        <v>121582</v>
      </c>
    </row>
    <row r="50" spans="1:8" x14ac:dyDescent="0.2">
      <c r="A50" t="s">
        <v>7</v>
      </c>
      <c r="B50" s="4">
        <v>5175</v>
      </c>
      <c r="C50" s="29">
        <v>5376</v>
      </c>
      <c r="D50" s="29">
        <v>5734</v>
      </c>
      <c r="E50" s="29">
        <v>5913</v>
      </c>
      <c r="F50" s="29">
        <v>6854</v>
      </c>
      <c r="G50" s="29">
        <v>7142</v>
      </c>
      <c r="H50" s="29">
        <v>7227</v>
      </c>
    </row>
    <row r="51" spans="1:8" x14ac:dyDescent="0.2">
      <c r="A51" t="s">
        <v>8</v>
      </c>
      <c r="B51" s="4">
        <v>12160</v>
      </c>
      <c r="C51" s="29">
        <v>10720</v>
      </c>
      <c r="D51" s="29">
        <v>15920</v>
      </c>
      <c r="E51" s="29">
        <v>16840</v>
      </c>
      <c r="F51" s="29">
        <v>18300</v>
      </c>
      <c r="G51" s="29">
        <v>19250</v>
      </c>
      <c r="H51" s="29">
        <v>36194</v>
      </c>
    </row>
    <row r="52" spans="1:8" ht="16" thickBot="1" x14ac:dyDescent="0.25">
      <c r="A52" s="26" t="s">
        <v>39</v>
      </c>
      <c r="B52" s="30">
        <v>31855</v>
      </c>
      <c r="C52" s="30">
        <v>29361</v>
      </c>
      <c r="D52" s="30">
        <v>39138</v>
      </c>
      <c r="E52" s="30">
        <v>42700</v>
      </c>
      <c r="F52" s="30">
        <v>58254</v>
      </c>
      <c r="G52" s="30">
        <v>70325</v>
      </c>
      <c r="H52" s="30">
        <v>93190</v>
      </c>
    </row>
    <row r="53" spans="1:8" ht="16" thickTop="1" x14ac:dyDescent="0.2">
      <c r="B53" s="29"/>
      <c r="C53" s="29"/>
      <c r="D53" s="29"/>
      <c r="E53" s="29"/>
      <c r="F53" s="29"/>
      <c r="G53" s="29"/>
      <c r="H53" s="29">
        <v>271633</v>
      </c>
    </row>
    <row r="54" spans="1:8" ht="16" thickBot="1" x14ac:dyDescent="0.25">
      <c r="A54" s="25" t="s">
        <v>49</v>
      </c>
      <c r="B54" s="31">
        <v>-2501.75</v>
      </c>
      <c r="C54" s="31">
        <v>-5307.6699999999983</v>
      </c>
      <c r="D54" s="31">
        <v>13494.349999999999</v>
      </c>
      <c r="E54" s="31">
        <v>28395.130000000005</v>
      </c>
      <c r="F54" s="31">
        <v>12549.660000000003</v>
      </c>
      <c r="G54" s="31">
        <v>-381.22999999999593</v>
      </c>
      <c r="H54" s="31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9E9B6-0AFC-447A-AE01-35B1EDC3AB9F}">
  <sheetPr>
    <pageSetUpPr fitToPage="1"/>
  </sheetPr>
  <dimension ref="C2:J44"/>
  <sheetViews>
    <sheetView topLeftCell="A24" workbookViewId="0">
      <selection activeCell="C37" sqref="C37:I43"/>
    </sheetView>
  </sheetViews>
  <sheetFormatPr baseColWidth="10" defaultRowHeight="15" x14ac:dyDescent="0.2"/>
  <sheetData>
    <row r="2" spans="3:9" ht="16" thickBot="1" x14ac:dyDescent="0.25"/>
    <row r="3" spans="3:9" ht="19" x14ac:dyDescent="0.25">
      <c r="C3" s="98" t="s">
        <v>117</v>
      </c>
      <c r="D3" s="99"/>
      <c r="E3" s="99"/>
      <c r="F3" s="99"/>
      <c r="G3" s="99"/>
      <c r="H3" s="99"/>
      <c r="I3" s="100"/>
    </row>
    <row r="4" spans="3:9" x14ac:dyDescent="0.2">
      <c r="C4" s="40"/>
      <c r="I4" s="41"/>
    </row>
    <row r="5" spans="3:9" x14ac:dyDescent="0.2">
      <c r="C5" s="40" t="s">
        <v>108</v>
      </c>
      <c r="E5">
        <v>176351</v>
      </c>
      <c r="G5" t="s">
        <v>12</v>
      </c>
      <c r="I5" s="41">
        <f>I9-I6</f>
        <v>193223</v>
      </c>
    </row>
    <row r="6" spans="3:9" x14ac:dyDescent="0.2">
      <c r="C6" s="40" t="s">
        <v>109</v>
      </c>
      <c r="E6">
        <v>32131</v>
      </c>
      <c r="G6" t="s">
        <v>111</v>
      </c>
      <c r="I6" s="41">
        <v>22200</v>
      </c>
    </row>
    <row r="7" spans="3:9" x14ac:dyDescent="0.2">
      <c r="C7" s="40" t="s">
        <v>110</v>
      </c>
      <c r="E7">
        <v>6941</v>
      </c>
      <c r="I7" s="41"/>
    </row>
    <row r="8" spans="3:9" x14ac:dyDescent="0.2">
      <c r="C8" s="40"/>
      <c r="I8" s="41"/>
    </row>
    <row r="9" spans="3:9" x14ac:dyDescent="0.2">
      <c r="C9" s="40" t="s">
        <v>19</v>
      </c>
      <c r="E9">
        <f>SUM(E5:E8)</f>
        <v>215423</v>
      </c>
      <c r="G9" t="s">
        <v>19</v>
      </c>
      <c r="I9" s="41">
        <f>E9</f>
        <v>215423</v>
      </c>
    </row>
    <row r="10" spans="3:9" x14ac:dyDescent="0.2">
      <c r="C10" s="40"/>
      <c r="I10" s="41"/>
    </row>
    <row r="11" spans="3:9" x14ac:dyDescent="0.2">
      <c r="C11" s="40"/>
      <c r="I11" s="41"/>
    </row>
    <row r="12" spans="3:9" x14ac:dyDescent="0.2">
      <c r="C12" s="101" t="s">
        <v>116</v>
      </c>
      <c r="D12" s="102"/>
      <c r="E12" s="102"/>
      <c r="F12" s="102"/>
      <c r="G12" s="102"/>
      <c r="H12" s="102"/>
      <c r="I12" s="103"/>
    </row>
    <row r="13" spans="3:9" x14ac:dyDescent="0.2">
      <c r="C13" s="40" t="s">
        <v>113</v>
      </c>
      <c r="E13">
        <v>-49085</v>
      </c>
      <c r="G13" t="s">
        <v>115</v>
      </c>
      <c r="I13" s="41">
        <f>E17</f>
        <v>-54416</v>
      </c>
    </row>
    <row r="14" spans="3:9" x14ac:dyDescent="0.2">
      <c r="C14" s="40" t="s">
        <v>112</v>
      </c>
      <c r="E14">
        <v>-849</v>
      </c>
      <c r="I14" s="41"/>
    </row>
    <row r="15" spans="3:9" x14ac:dyDescent="0.2">
      <c r="C15" s="40" t="s">
        <v>114</v>
      </c>
      <c r="E15">
        <v>-4482</v>
      </c>
      <c r="I15" s="41"/>
    </row>
    <row r="16" spans="3:9" x14ac:dyDescent="0.2">
      <c r="C16" s="40"/>
      <c r="I16" s="41"/>
    </row>
    <row r="17" spans="3:10" x14ac:dyDescent="0.2">
      <c r="C17" s="40"/>
      <c r="E17" s="24">
        <f>SUM(E13:E16)</f>
        <v>-54416</v>
      </c>
      <c r="I17" s="41"/>
    </row>
    <row r="18" spans="3:10" x14ac:dyDescent="0.2">
      <c r="C18" s="40"/>
      <c r="I18" s="41"/>
    </row>
    <row r="19" spans="3:10" ht="16" thickBot="1" x14ac:dyDescent="0.25">
      <c r="C19" s="42"/>
      <c r="D19" s="43"/>
      <c r="E19" s="43"/>
      <c r="F19" s="43"/>
      <c r="G19" s="43"/>
      <c r="H19" s="43"/>
      <c r="I19" s="44"/>
    </row>
    <row r="20" spans="3:10" ht="16" thickBot="1" x14ac:dyDescent="0.25"/>
    <row r="21" spans="3:10" x14ac:dyDescent="0.2">
      <c r="C21" s="45"/>
      <c r="D21" s="46"/>
      <c r="E21" s="48" t="s">
        <v>118</v>
      </c>
      <c r="F21" s="48"/>
      <c r="G21" s="48"/>
      <c r="H21" s="48"/>
      <c r="I21" s="46"/>
      <c r="J21" s="47"/>
    </row>
    <row r="22" spans="3:10" x14ac:dyDescent="0.2">
      <c r="C22" s="40"/>
      <c r="E22" t="s">
        <v>27</v>
      </c>
      <c r="J22" s="41" t="s">
        <v>28</v>
      </c>
    </row>
    <row r="23" spans="3:10" x14ac:dyDescent="0.2">
      <c r="C23" s="40" t="s">
        <v>20</v>
      </c>
      <c r="E23">
        <v>24436.319999999996</v>
      </c>
      <c r="G23" t="s">
        <v>102</v>
      </c>
      <c r="J23" s="41">
        <v>2554.75</v>
      </c>
    </row>
    <row r="24" spans="3:10" x14ac:dyDescent="0.2">
      <c r="C24" s="40" t="s">
        <v>22</v>
      </c>
      <c r="E24">
        <v>25650</v>
      </c>
      <c r="G24" t="s">
        <v>18</v>
      </c>
      <c r="J24" s="41">
        <v>12000</v>
      </c>
    </row>
    <row r="25" spans="3:10" x14ac:dyDescent="0.2">
      <c r="C25" s="40" t="s">
        <v>101</v>
      </c>
      <c r="E25">
        <v>123.7</v>
      </c>
      <c r="G25" t="s">
        <v>103</v>
      </c>
      <c r="J25" s="41">
        <v>1356.7099999999991</v>
      </c>
    </row>
    <row r="26" spans="3:10" x14ac:dyDescent="0.2">
      <c r="C26" s="40" t="s">
        <v>104</v>
      </c>
      <c r="E26">
        <v>-22200</v>
      </c>
      <c r="G26" t="s">
        <v>7</v>
      </c>
      <c r="J26" s="41">
        <v>4035</v>
      </c>
    </row>
    <row r="27" spans="3:10" x14ac:dyDescent="0.2">
      <c r="C27" s="40"/>
      <c r="G27" t="s">
        <v>8</v>
      </c>
      <c r="J27" s="41">
        <v>8912.5</v>
      </c>
    </row>
    <row r="28" spans="3:10" x14ac:dyDescent="0.2">
      <c r="C28" s="40"/>
      <c r="J28" s="41"/>
    </row>
    <row r="29" spans="3:10" x14ac:dyDescent="0.2">
      <c r="C29" s="40"/>
      <c r="J29" s="41"/>
    </row>
    <row r="30" spans="3:10" x14ac:dyDescent="0.2">
      <c r="C30" s="40"/>
      <c r="J30" s="41"/>
    </row>
    <row r="31" spans="3:10" x14ac:dyDescent="0.2">
      <c r="C31" s="40"/>
      <c r="J31" s="41"/>
    </row>
    <row r="32" spans="3:10" x14ac:dyDescent="0.2">
      <c r="C32" s="40"/>
      <c r="E32">
        <v>28010.01999999999</v>
      </c>
      <c r="J32" s="41">
        <v>28858.959999999999</v>
      </c>
    </row>
    <row r="33" spans="3:10" x14ac:dyDescent="0.2">
      <c r="C33" s="40" t="s">
        <v>25</v>
      </c>
      <c r="E33">
        <v>-848.9400000000096</v>
      </c>
      <c r="J33" s="41"/>
    </row>
    <row r="34" spans="3:10" x14ac:dyDescent="0.2">
      <c r="C34" s="40"/>
      <c r="J34" s="41"/>
    </row>
    <row r="35" spans="3:10" x14ac:dyDescent="0.2">
      <c r="C35" s="40"/>
      <c r="J35" s="41"/>
    </row>
    <row r="36" spans="3:10" x14ac:dyDescent="0.2">
      <c r="C36" s="40"/>
      <c r="J36" s="41"/>
    </row>
    <row r="37" spans="3:10" x14ac:dyDescent="0.2">
      <c r="C37" s="40"/>
      <c r="E37" s="24" t="s">
        <v>119</v>
      </c>
      <c r="F37" s="24"/>
      <c r="J37" s="41"/>
    </row>
    <row r="38" spans="3:10" x14ac:dyDescent="0.2">
      <c r="C38" s="40"/>
      <c r="J38" s="41"/>
    </row>
    <row r="39" spans="3:10" x14ac:dyDescent="0.2">
      <c r="C39" s="40" t="s">
        <v>10</v>
      </c>
      <c r="E39">
        <v>176351.06000000003</v>
      </c>
      <c r="G39" t="s">
        <v>52</v>
      </c>
      <c r="I39">
        <v>0</v>
      </c>
      <c r="J39" s="41"/>
    </row>
    <row r="40" spans="3:10" x14ac:dyDescent="0.2">
      <c r="C40" s="40"/>
      <c r="G40" t="s">
        <v>53</v>
      </c>
      <c r="I40">
        <v>-848.9400000000096</v>
      </c>
      <c r="J40" s="41"/>
    </row>
    <row r="41" spans="3:10" x14ac:dyDescent="0.2">
      <c r="C41" s="40"/>
      <c r="G41" t="s">
        <v>105</v>
      </c>
      <c r="I41">
        <v>155000</v>
      </c>
      <c r="J41" s="41"/>
    </row>
    <row r="42" spans="3:10" x14ac:dyDescent="0.2">
      <c r="C42" s="40"/>
      <c r="G42" t="s">
        <v>106</v>
      </c>
      <c r="I42">
        <v>22200</v>
      </c>
      <c r="J42" s="41"/>
    </row>
    <row r="43" spans="3:10" x14ac:dyDescent="0.2">
      <c r="C43" s="40" t="s">
        <v>19</v>
      </c>
      <c r="E43">
        <v>176351.06000000003</v>
      </c>
      <c r="I43">
        <v>176351.06</v>
      </c>
      <c r="J43" s="41"/>
    </row>
    <row r="44" spans="3:10" ht="16" thickBot="1" x14ac:dyDescent="0.25">
      <c r="C44" s="42"/>
      <c r="D44" s="43"/>
      <c r="E44" s="43"/>
      <c r="F44" s="43"/>
      <c r="G44" s="43"/>
      <c r="H44" s="43"/>
      <c r="I44" s="43"/>
      <c r="J44" s="44"/>
    </row>
  </sheetData>
  <mergeCells count="2">
    <mergeCell ref="C3:I3"/>
    <mergeCell ref="C12:I12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3B5BC-2F94-47C8-A92C-E242AD831F19}">
  <dimension ref="A6:H28"/>
  <sheetViews>
    <sheetView workbookViewId="0">
      <selection sqref="A1:XFD1048576"/>
    </sheetView>
  </sheetViews>
  <sheetFormatPr baseColWidth="10" defaultRowHeight="15" x14ac:dyDescent="0.2"/>
  <cols>
    <col min="3" max="3" width="11.5" style="5"/>
    <col min="8" max="8" width="11.5" style="5"/>
  </cols>
  <sheetData>
    <row r="6" spans="1:8" ht="24" x14ac:dyDescent="0.3">
      <c r="C6" s="83" t="s">
        <v>50</v>
      </c>
      <c r="D6" s="83"/>
      <c r="E6" s="83"/>
      <c r="F6" s="83"/>
      <c r="G6" s="83"/>
    </row>
    <row r="7" spans="1:8" x14ac:dyDescent="0.2">
      <c r="C7" s="5" t="s">
        <v>27</v>
      </c>
      <c r="H7" s="5" t="s">
        <v>28</v>
      </c>
    </row>
    <row r="8" spans="1:8" x14ac:dyDescent="0.2">
      <c r="A8" t="s">
        <v>20</v>
      </c>
      <c r="C8" s="5" t="e">
        <f>#REF!</f>
        <v>#REF!</v>
      </c>
      <c r="E8" t="s">
        <v>15</v>
      </c>
      <c r="H8" s="5" t="e">
        <f>#REF!</f>
        <v>#REF!</v>
      </c>
    </row>
    <row r="9" spans="1:8" x14ac:dyDescent="0.2">
      <c r="A9" t="s">
        <v>22</v>
      </c>
      <c r="C9" s="5" t="e">
        <f>#REF!</f>
        <v>#REF!</v>
      </c>
      <c r="E9" t="s">
        <v>21</v>
      </c>
      <c r="H9" s="5" t="e">
        <f>#REF!</f>
        <v>#REF!</v>
      </c>
    </row>
    <row r="10" spans="1:8" x14ac:dyDescent="0.2">
      <c r="A10" t="s">
        <v>17</v>
      </c>
      <c r="C10" s="5" t="e">
        <f>#REF!</f>
        <v>#REF!</v>
      </c>
      <c r="E10" t="s">
        <v>18</v>
      </c>
      <c r="H10" s="5" t="e">
        <f>#REF!</f>
        <v>#REF!</v>
      </c>
    </row>
    <row r="11" spans="1:8" x14ac:dyDescent="0.2">
      <c r="E11" t="s">
        <v>23</v>
      </c>
      <c r="H11" s="5" t="e">
        <f>#REF!</f>
        <v>#REF!</v>
      </c>
    </row>
    <row r="12" spans="1:8" x14ac:dyDescent="0.2">
      <c r="E12" t="s">
        <v>7</v>
      </c>
      <c r="H12" s="5" t="e">
        <f>#REF!</f>
        <v>#REF!</v>
      </c>
    </row>
    <row r="13" spans="1:8" x14ac:dyDescent="0.2">
      <c r="E13" t="s">
        <v>8</v>
      </c>
      <c r="H13" s="5" t="e">
        <f>#REF!</f>
        <v>#REF!</v>
      </c>
    </row>
    <row r="14" spans="1:8" x14ac:dyDescent="0.2">
      <c r="E14" t="s">
        <v>24</v>
      </c>
      <c r="H14" s="5" t="e">
        <f>#REF!</f>
        <v>#REF!</v>
      </c>
    </row>
    <row r="17" spans="1:8" x14ac:dyDescent="0.2">
      <c r="C17" s="5" t="e">
        <f>SUM(C8:C16)</f>
        <v>#REF!</v>
      </c>
      <c r="H17" s="5" t="e">
        <f>SUM(H8:H16)</f>
        <v>#REF!</v>
      </c>
    </row>
    <row r="18" spans="1:8" x14ac:dyDescent="0.2">
      <c r="A18" t="s">
        <v>25</v>
      </c>
      <c r="C18" s="5" t="e">
        <f>C17-H17</f>
        <v>#REF!</v>
      </c>
    </row>
    <row r="22" spans="1:8" ht="24" x14ac:dyDescent="0.3">
      <c r="C22" s="83" t="s">
        <v>51</v>
      </c>
      <c r="D22" s="83"/>
      <c r="E22" s="83"/>
      <c r="F22" s="83"/>
      <c r="G22" s="83"/>
    </row>
    <row r="24" spans="1:8" x14ac:dyDescent="0.2">
      <c r="A24" t="s">
        <v>10</v>
      </c>
      <c r="C24" s="5">
        <v>6941.26</v>
      </c>
      <c r="E24" t="s">
        <v>52</v>
      </c>
      <c r="G24">
        <v>46423.05</v>
      </c>
    </row>
    <row r="25" spans="1:8" x14ac:dyDescent="0.2">
      <c r="E25" t="s">
        <v>53</v>
      </c>
      <c r="G25" s="5" t="e">
        <f>C18</f>
        <v>#REF!</v>
      </c>
    </row>
    <row r="26" spans="1:8" x14ac:dyDescent="0.2">
      <c r="E26" t="s">
        <v>54</v>
      </c>
      <c r="G26" s="5">
        <v>-35000</v>
      </c>
    </row>
    <row r="28" spans="1:8" x14ac:dyDescent="0.2">
      <c r="A28" t="s">
        <v>19</v>
      </c>
      <c r="C28" s="5">
        <f>SUM(C24:C27)</f>
        <v>6941.26</v>
      </c>
      <c r="G28" t="e">
        <f>SUM(G24:G27)</f>
        <v>#REF!</v>
      </c>
    </row>
  </sheetData>
  <mergeCells count="2">
    <mergeCell ref="C6:G6"/>
    <mergeCell ref="C22:G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E5B44-F3AB-4BC4-8560-60DAFCFFD94C}">
  <dimension ref="A1:AK184"/>
  <sheetViews>
    <sheetView topLeftCell="O151" zoomScale="98" zoomScaleNormal="98" workbookViewId="0">
      <selection activeCell="X158" sqref="X158"/>
    </sheetView>
  </sheetViews>
  <sheetFormatPr baseColWidth="10" defaultColWidth="11.5" defaultRowHeight="15" x14ac:dyDescent="0.2"/>
  <cols>
    <col min="1" max="1" width="4.5" customWidth="1"/>
    <col min="2" max="2" width="19.5" customWidth="1"/>
    <col min="3" max="3" width="18.6640625" customWidth="1"/>
    <col min="4" max="4" width="9" style="14" customWidth="1"/>
    <col min="5" max="5" width="11.83203125" style="3" customWidth="1"/>
    <col min="6" max="6" width="10.33203125" customWidth="1"/>
    <col min="7" max="7" width="14" customWidth="1"/>
    <col min="8" max="8" width="10.6640625" customWidth="1"/>
    <col min="9" max="9" width="10" customWidth="1"/>
    <col min="10" max="10" width="10.83203125" customWidth="1"/>
    <col min="11" max="11" width="8.83203125" customWidth="1"/>
    <col min="12" max="12" width="11.33203125" customWidth="1"/>
    <col min="13" max="13" width="5.1640625" customWidth="1"/>
    <col min="14" max="14" width="10.1640625" customWidth="1"/>
    <col min="15" max="15" width="11.5" customWidth="1"/>
    <col min="16" max="16" width="11.1640625" customWidth="1"/>
    <col min="17" max="17" width="6.6640625" customWidth="1"/>
    <col min="18" max="18" width="8.6640625" customWidth="1"/>
    <col min="19" max="19" width="10.6640625" customWidth="1"/>
    <col min="20" max="20" width="9.33203125" customWidth="1"/>
    <col min="21" max="21" width="10.5" customWidth="1"/>
    <col min="22" max="22" width="12.6640625" style="5" customWidth="1"/>
    <col min="24" max="24" width="12.33203125" customWidth="1"/>
    <col min="25" max="25" width="11.5" bestFit="1" customWidth="1"/>
    <col min="26" max="26" width="13.1640625" customWidth="1"/>
    <col min="27" max="27" width="11.5" style="6" customWidth="1"/>
    <col min="28" max="28" width="11.5" customWidth="1"/>
    <col min="29" max="29" width="8.5" customWidth="1"/>
    <col min="30" max="30" width="11.5" bestFit="1" customWidth="1"/>
    <col min="31" max="31" width="12.83203125" bestFit="1" customWidth="1"/>
    <col min="32" max="37" width="11.5" bestFit="1" customWidth="1"/>
  </cols>
  <sheetData>
    <row r="1" spans="1:31" x14ac:dyDescent="0.2">
      <c r="A1" s="1" t="s">
        <v>58</v>
      </c>
      <c r="B1" s="2"/>
      <c r="D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4"/>
      <c r="X1" s="4"/>
      <c r="Y1" s="4"/>
      <c r="Z1" s="4"/>
      <c r="AB1" s="4"/>
      <c r="AC1" s="4"/>
    </row>
    <row r="2" spans="1:31" x14ac:dyDescent="0.2">
      <c r="B2" s="7" t="s">
        <v>144</v>
      </c>
      <c r="D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4"/>
      <c r="X2" s="4"/>
      <c r="Y2" s="4"/>
      <c r="Z2" s="4"/>
      <c r="AB2" s="4"/>
      <c r="AC2" s="4"/>
    </row>
    <row r="3" spans="1:31" x14ac:dyDescent="0.2">
      <c r="B3" s="94" t="s">
        <v>2</v>
      </c>
      <c r="C3" s="94"/>
      <c r="D3" s="93" t="s">
        <v>3</v>
      </c>
      <c r="E3" s="93"/>
      <c r="F3" s="93" t="s">
        <v>4</v>
      </c>
      <c r="G3" s="93"/>
      <c r="H3" s="93" t="s">
        <v>61</v>
      </c>
      <c r="I3" s="93"/>
      <c r="J3" s="93" t="s">
        <v>6</v>
      </c>
      <c r="K3" s="93"/>
      <c r="L3" s="93" t="s">
        <v>7</v>
      </c>
      <c r="M3" s="93"/>
      <c r="N3" s="93" t="s">
        <v>57</v>
      </c>
      <c r="O3" s="93"/>
      <c r="P3" s="93" t="s">
        <v>8</v>
      </c>
      <c r="Q3" s="93"/>
      <c r="R3" s="93" t="s">
        <v>16</v>
      </c>
      <c r="S3" s="93"/>
      <c r="T3" s="93" t="s">
        <v>9</v>
      </c>
      <c r="U3" s="93"/>
      <c r="V3" s="93" t="s">
        <v>10</v>
      </c>
      <c r="W3" s="93"/>
      <c r="X3" s="93" t="s">
        <v>11</v>
      </c>
      <c r="Y3" s="93"/>
      <c r="Z3" s="93" t="s">
        <v>12</v>
      </c>
      <c r="AA3" s="93"/>
      <c r="AB3" s="93" t="s">
        <v>125</v>
      </c>
      <c r="AC3" s="93"/>
      <c r="AD3" s="8"/>
    </row>
    <row r="4" spans="1:31" x14ac:dyDescent="0.2">
      <c r="B4" s="86"/>
      <c r="C4" s="85"/>
      <c r="D4" s="9" t="s">
        <v>55</v>
      </c>
      <c r="E4" s="18" t="s">
        <v>56</v>
      </c>
      <c r="F4" s="9" t="s">
        <v>55</v>
      </c>
      <c r="G4" s="9" t="s">
        <v>56</v>
      </c>
      <c r="H4" s="9" t="s">
        <v>55</v>
      </c>
      <c r="I4" s="18" t="s">
        <v>56</v>
      </c>
      <c r="J4" s="9" t="s">
        <v>55</v>
      </c>
      <c r="K4" s="18" t="s">
        <v>56</v>
      </c>
      <c r="L4" s="9" t="s">
        <v>55</v>
      </c>
      <c r="M4" s="9" t="s">
        <v>56</v>
      </c>
      <c r="N4" s="9" t="s">
        <v>55</v>
      </c>
      <c r="O4" s="18" t="s">
        <v>56</v>
      </c>
      <c r="P4" s="51" t="s">
        <v>55</v>
      </c>
      <c r="Q4" s="18" t="s">
        <v>56</v>
      </c>
      <c r="R4" s="9" t="s">
        <v>55</v>
      </c>
      <c r="S4" s="9" t="s">
        <v>56</v>
      </c>
      <c r="T4" s="9" t="s">
        <v>55</v>
      </c>
      <c r="U4" s="18" t="s">
        <v>56</v>
      </c>
      <c r="V4" s="9" t="s">
        <v>55</v>
      </c>
      <c r="W4" s="18" t="s">
        <v>56</v>
      </c>
      <c r="X4" s="9" t="s">
        <v>55</v>
      </c>
      <c r="Y4" s="9" t="s">
        <v>56</v>
      </c>
      <c r="Z4" s="9" t="s">
        <v>55</v>
      </c>
      <c r="AA4" s="18" t="s">
        <v>56</v>
      </c>
      <c r="AB4" s="9" t="s">
        <v>55</v>
      </c>
      <c r="AC4" s="18" t="s">
        <v>56</v>
      </c>
      <c r="AD4" s="8" t="s">
        <v>14</v>
      </c>
      <c r="AE4" t="s">
        <v>10</v>
      </c>
    </row>
    <row r="5" spans="1:31" x14ac:dyDescent="0.2">
      <c r="B5" s="93" t="s">
        <v>120</v>
      </c>
      <c r="C5" s="93"/>
      <c r="D5" s="9"/>
      <c r="E5" s="18"/>
      <c r="F5" s="9"/>
      <c r="G5" s="9"/>
      <c r="I5" s="10">
        <v>22200</v>
      </c>
      <c r="J5" s="9"/>
      <c r="K5" s="18"/>
      <c r="L5" s="9"/>
      <c r="M5" s="9"/>
      <c r="N5" s="9"/>
      <c r="O5" s="18"/>
      <c r="P5" s="51"/>
      <c r="Q5" s="18"/>
      <c r="R5" s="9"/>
      <c r="S5" s="9"/>
      <c r="T5" s="9"/>
      <c r="U5" s="18"/>
      <c r="V5" s="10"/>
      <c r="W5" s="18"/>
      <c r="X5" s="24">
        <v>80000</v>
      </c>
      <c r="Y5" s="9"/>
      <c r="AA5" s="10">
        <v>154151</v>
      </c>
      <c r="AB5" s="10"/>
      <c r="AC5" s="18"/>
      <c r="AD5" s="8"/>
      <c r="AE5">
        <v>176351.06</v>
      </c>
    </row>
    <row r="6" spans="1:31" x14ac:dyDescent="0.2">
      <c r="B6" s="88" t="s">
        <v>122</v>
      </c>
      <c r="C6" s="88"/>
      <c r="D6" s="51"/>
      <c r="E6" s="52"/>
      <c r="F6" s="51"/>
      <c r="G6" s="51"/>
      <c r="H6" s="51"/>
      <c r="I6" s="53"/>
      <c r="J6" s="51"/>
      <c r="K6" s="52"/>
      <c r="L6" s="51"/>
      <c r="M6" s="51"/>
      <c r="N6" s="51"/>
      <c r="O6" s="52"/>
      <c r="P6" s="51"/>
      <c r="Q6" s="52"/>
      <c r="R6" s="53">
        <v>78.5</v>
      </c>
      <c r="S6" s="51"/>
      <c r="T6" s="51"/>
      <c r="U6" s="52"/>
      <c r="V6" s="53"/>
      <c r="W6" s="52">
        <v>78.5</v>
      </c>
      <c r="X6" s="9"/>
      <c r="Y6" s="9"/>
      <c r="Z6" s="9"/>
      <c r="AA6" s="18"/>
      <c r="AB6" s="9"/>
      <c r="AC6" s="18"/>
      <c r="AD6" s="13">
        <v>0</v>
      </c>
      <c r="AE6" s="49">
        <f>AE5+V6-W6</f>
        <v>176272.56</v>
      </c>
    </row>
    <row r="7" spans="1:31" x14ac:dyDescent="0.2">
      <c r="B7" s="88" t="s">
        <v>61</v>
      </c>
      <c r="C7" s="88"/>
      <c r="D7" s="51"/>
      <c r="E7" s="52"/>
      <c r="F7" s="51"/>
      <c r="G7" s="51"/>
      <c r="H7" s="51"/>
      <c r="I7" s="53">
        <v>100</v>
      </c>
      <c r="J7" s="51"/>
      <c r="K7" s="52"/>
      <c r="L7" s="51"/>
      <c r="M7" s="51"/>
      <c r="N7" s="51"/>
      <c r="O7" s="52"/>
      <c r="P7" s="51"/>
      <c r="Q7" s="52"/>
      <c r="R7" s="53"/>
      <c r="S7" s="51"/>
      <c r="T7" s="51"/>
      <c r="U7" s="52"/>
      <c r="V7" s="53">
        <v>100</v>
      </c>
      <c r="W7" s="52"/>
      <c r="X7" s="9"/>
      <c r="Y7" s="9"/>
      <c r="Z7" s="9"/>
      <c r="AA7" s="18"/>
      <c r="AB7" s="9"/>
      <c r="AC7" s="18"/>
      <c r="AD7" s="13">
        <v>0</v>
      </c>
      <c r="AE7" s="49">
        <f>AE6+V7-W7</f>
        <v>176372.56</v>
      </c>
    </row>
    <row r="8" spans="1:31" x14ac:dyDescent="0.2">
      <c r="B8" s="88" t="s">
        <v>61</v>
      </c>
      <c r="C8" s="88"/>
      <c r="D8" s="51"/>
      <c r="E8" s="52"/>
      <c r="F8" s="51"/>
      <c r="G8" s="51"/>
      <c r="H8" s="51"/>
      <c r="I8" s="53">
        <v>550</v>
      </c>
      <c r="J8" s="51"/>
      <c r="K8" s="52"/>
      <c r="L8" s="51"/>
      <c r="M8" s="51"/>
      <c r="N8" s="51"/>
      <c r="O8" s="52"/>
      <c r="P8" s="51"/>
      <c r="Q8" s="52"/>
      <c r="R8" s="51">
        <v>9.6300000000000008</v>
      </c>
      <c r="S8" s="51"/>
      <c r="T8" s="51"/>
      <c r="U8" s="52"/>
      <c r="V8" s="53">
        <v>540.37</v>
      </c>
      <c r="W8" s="52"/>
      <c r="X8" s="9"/>
      <c r="Y8" s="9"/>
      <c r="Z8" s="9"/>
      <c r="AA8" s="18"/>
      <c r="AB8" s="9"/>
      <c r="AC8" s="18"/>
      <c r="AD8" s="13">
        <f t="shared" ref="AD8:AD25" si="0">D8+F8+H8+J8+L8+N8+P8+R8+T8+V8+W16+X8+Z8+AB8-E8-G8-I8-K8-M8-O8-Q8-S8-U8-W8-Y8-AA8-AC8</f>
        <v>0</v>
      </c>
      <c r="AE8" s="49">
        <f>AE7+V8-W8</f>
        <v>176912.93</v>
      </c>
    </row>
    <row r="9" spans="1:31" x14ac:dyDescent="0.2">
      <c r="B9" s="88" t="s">
        <v>61</v>
      </c>
      <c r="C9" s="88"/>
      <c r="D9" s="51"/>
      <c r="E9" s="52"/>
      <c r="F9" s="51"/>
      <c r="G9" s="51"/>
      <c r="H9" s="51"/>
      <c r="I9" s="53">
        <v>550</v>
      </c>
      <c r="J9" s="51"/>
      <c r="K9" s="52"/>
      <c r="L9" s="51"/>
      <c r="M9" s="51"/>
      <c r="N9" s="51"/>
      <c r="O9" s="52"/>
      <c r="P9" s="51"/>
      <c r="Q9" s="52"/>
      <c r="R9" s="51"/>
      <c r="S9" s="51"/>
      <c r="T9" s="51"/>
      <c r="U9" s="52"/>
      <c r="V9" s="53">
        <v>550</v>
      </c>
      <c r="W9" s="52"/>
      <c r="X9" s="9"/>
      <c r="Y9" s="9"/>
      <c r="Z9" s="9"/>
      <c r="AA9" s="18"/>
      <c r="AB9" s="9"/>
      <c r="AC9" s="18"/>
      <c r="AD9" s="13">
        <f t="shared" si="0"/>
        <v>0</v>
      </c>
      <c r="AE9" s="49">
        <f>AE8+V9-W9</f>
        <v>177462.93</v>
      </c>
    </row>
    <row r="10" spans="1:31" x14ac:dyDescent="0.2">
      <c r="B10" s="88" t="s">
        <v>123</v>
      </c>
      <c r="C10" s="88"/>
      <c r="D10" s="51"/>
      <c r="E10" s="52"/>
      <c r="F10" s="51"/>
      <c r="G10" s="51"/>
      <c r="H10" s="51"/>
      <c r="I10" s="53"/>
      <c r="J10" s="51"/>
      <c r="K10" s="52"/>
      <c r="L10" s="51"/>
      <c r="M10" s="51"/>
      <c r="N10" s="51"/>
      <c r="O10" s="52"/>
      <c r="P10" s="51"/>
      <c r="Q10" s="52"/>
      <c r="R10" s="51"/>
      <c r="S10" s="51"/>
      <c r="T10" s="51"/>
      <c r="U10" s="53">
        <v>763.05</v>
      </c>
      <c r="V10" s="53">
        <v>763.05</v>
      </c>
      <c r="W10" s="52"/>
      <c r="X10" s="9"/>
      <c r="Y10" s="9"/>
      <c r="Z10" s="9"/>
      <c r="AA10" s="18"/>
      <c r="AB10" s="9"/>
      <c r="AC10" s="18"/>
      <c r="AD10" s="13">
        <f>D10+F10+H10+J10+L10+N10+P10+R10+T10+V10+W10+X10+Z10+AB10-E10-G10-I10-K10-M10-O10-Q10-S10-U10-W10-Y10-AA10-AC10</f>
        <v>0</v>
      </c>
      <c r="AE10" s="49">
        <f>AE9+V10-W10</f>
        <v>178225.97999999998</v>
      </c>
    </row>
    <row r="11" spans="1:31" x14ac:dyDescent="0.2">
      <c r="B11" s="88" t="s">
        <v>126</v>
      </c>
      <c r="C11" s="88"/>
      <c r="D11" s="51"/>
      <c r="E11" s="52">
        <v>3713.84</v>
      </c>
      <c r="F11" s="51"/>
      <c r="G11" s="51"/>
      <c r="H11" s="51"/>
      <c r="I11" s="53"/>
      <c r="J11" s="51"/>
      <c r="K11" s="52"/>
      <c r="L11" s="51"/>
      <c r="M11" s="51"/>
      <c r="N11" s="51"/>
      <c r="O11" s="52"/>
      <c r="P11" s="51"/>
      <c r="Q11" s="52"/>
      <c r="R11" s="51"/>
      <c r="S11" s="51"/>
      <c r="T11" s="51"/>
      <c r="U11" s="52"/>
      <c r="V11" s="53">
        <v>3713.84</v>
      </c>
      <c r="W11" s="52"/>
      <c r="X11" s="9"/>
      <c r="Y11" s="9"/>
      <c r="Z11" s="9"/>
      <c r="AA11" s="18"/>
      <c r="AB11" s="9"/>
      <c r="AC11" s="18"/>
      <c r="AD11" s="13">
        <f t="shared" si="0"/>
        <v>0</v>
      </c>
      <c r="AE11" s="49">
        <f t="shared" ref="AE11:AE74" si="1">AE10+V11-W11</f>
        <v>181939.81999999998</v>
      </c>
    </row>
    <row r="12" spans="1:31" x14ac:dyDescent="0.2">
      <c r="B12" s="88" t="s">
        <v>124</v>
      </c>
      <c r="C12" s="88"/>
      <c r="D12" s="51"/>
      <c r="E12" s="52"/>
      <c r="F12" s="51"/>
      <c r="G12" s="51"/>
      <c r="H12" s="51"/>
      <c r="I12" s="53"/>
      <c r="J12" s="51"/>
      <c r="K12" s="52"/>
      <c r="L12" s="51"/>
      <c r="M12" s="51"/>
      <c r="N12" s="51"/>
      <c r="O12" s="52"/>
      <c r="P12" s="51"/>
      <c r="Q12" s="52"/>
      <c r="R12" s="51"/>
      <c r="S12" s="51"/>
      <c r="T12" s="51"/>
      <c r="U12" s="52"/>
      <c r="V12" s="53"/>
      <c r="W12" s="52">
        <v>150000</v>
      </c>
      <c r="X12" s="9"/>
      <c r="Y12" s="9"/>
      <c r="Z12" s="9"/>
      <c r="AA12" s="18"/>
      <c r="AB12" s="10">
        <v>150000</v>
      </c>
      <c r="AC12" s="18"/>
      <c r="AD12" s="13">
        <f t="shared" si="0"/>
        <v>0</v>
      </c>
      <c r="AE12" s="49">
        <f t="shared" si="1"/>
        <v>31939.819999999978</v>
      </c>
    </row>
    <row r="13" spans="1:31" x14ac:dyDescent="0.2">
      <c r="B13" s="84" t="s">
        <v>61</v>
      </c>
      <c r="C13" s="85"/>
      <c r="D13" s="51"/>
      <c r="E13" s="52"/>
      <c r="F13" s="51"/>
      <c r="G13" s="51"/>
      <c r="H13" s="51"/>
      <c r="I13" s="53">
        <v>550</v>
      </c>
      <c r="J13" s="51"/>
      <c r="K13" s="51"/>
      <c r="L13" s="51"/>
      <c r="M13" s="51"/>
      <c r="N13" s="51"/>
      <c r="O13" s="51"/>
      <c r="P13" s="51"/>
      <c r="Q13" s="51"/>
      <c r="S13" s="51"/>
      <c r="T13" s="51"/>
      <c r="U13" s="51"/>
      <c r="V13" s="53">
        <v>550</v>
      </c>
      <c r="W13" s="51"/>
      <c r="X13" s="9"/>
      <c r="Y13" s="9"/>
      <c r="Z13" s="9"/>
      <c r="AA13" s="10"/>
      <c r="AB13" s="9"/>
      <c r="AC13" s="9"/>
      <c r="AD13" s="13">
        <f t="shared" si="0"/>
        <v>0</v>
      </c>
      <c r="AE13" s="49">
        <f t="shared" si="1"/>
        <v>32489.819999999978</v>
      </c>
    </row>
    <row r="14" spans="1:31" x14ac:dyDescent="0.2">
      <c r="B14" s="84" t="s">
        <v>127</v>
      </c>
      <c r="C14" s="85"/>
      <c r="D14" s="51"/>
      <c r="E14" s="52">
        <v>2829.6</v>
      </c>
      <c r="F14" s="51"/>
      <c r="G14" s="51"/>
      <c r="H14" s="51"/>
      <c r="I14" s="53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3"/>
      <c r="U14" s="51"/>
      <c r="V14" s="53">
        <v>2829.6</v>
      </c>
      <c r="W14" s="51"/>
      <c r="X14" s="9"/>
      <c r="Y14" s="9"/>
      <c r="Z14" s="9"/>
      <c r="AA14" s="10"/>
      <c r="AB14" s="9"/>
      <c r="AC14" s="9"/>
      <c r="AD14" s="13">
        <f t="shared" si="0"/>
        <v>0</v>
      </c>
      <c r="AE14" s="49">
        <f t="shared" si="1"/>
        <v>35319.419999999976</v>
      </c>
    </row>
    <row r="15" spans="1:31" x14ac:dyDescent="0.2">
      <c r="B15" s="84" t="s">
        <v>128</v>
      </c>
      <c r="C15" s="85"/>
      <c r="D15" s="15"/>
      <c r="E15" s="52"/>
      <c r="F15" s="15"/>
      <c r="G15" s="15"/>
      <c r="H15" s="15"/>
      <c r="I15" s="54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">
        <v>8142.95</v>
      </c>
      <c r="W15" s="15"/>
      <c r="X15" s="11"/>
      <c r="Y15" s="11"/>
      <c r="AA15" s="11">
        <v>8142.95</v>
      </c>
      <c r="AB15" s="11"/>
      <c r="AC15" s="11"/>
      <c r="AD15" s="13">
        <f t="shared" si="0"/>
        <v>0</v>
      </c>
      <c r="AE15" s="49">
        <f t="shared" si="1"/>
        <v>43462.369999999974</v>
      </c>
    </row>
    <row r="16" spans="1:31" x14ac:dyDescent="0.2">
      <c r="B16" s="84" t="s">
        <v>61</v>
      </c>
      <c r="C16" s="85"/>
      <c r="D16" s="16"/>
      <c r="F16" s="13"/>
      <c r="G16" s="13"/>
      <c r="H16" s="13"/>
      <c r="I16" s="6">
        <v>1150</v>
      </c>
      <c r="J16" s="13"/>
      <c r="K16" s="13"/>
      <c r="L16" s="13"/>
      <c r="M16" s="13"/>
      <c r="N16" s="13"/>
      <c r="O16" s="13"/>
      <c r="P16" s="13"/>
      <c r="Q16" s="13"/>
      <c r="R16" s="51"/>
      <c r="S16" s="13"/>
      <c r="T16" s="13"/>
      <c r="U16" s="13"/>
      <c r="V16" s="5">
        <v>1150</v>
      </c>
      <c r="W16" s="13"/>
      <c r="X16" s="13"/>
      <c r="Y16" s="13"/>
      <c r="Z16" s="13"/>
      <c r="AB16" s="13"/>
      <c r="AC16" s="13"/>
      <c r="AD16" s="13">
        <f t="shared" si="0"/>
        <v>0</v>
      </c>
      <c r="AE16" s="49">
        <f t="shared" si="1"/>
        <v>44612.369999999974</v>
      </c>
    </row>
    <row r="17" spans="2:32" x14ac:dyDescent="0.2">
      <c r="B17" s="84" t="s">
        <v>129</v>
      </c>
      <c r="C17" s="85"/>
      <c r="D17" s="16"/>
      <c r="E17" s="19">
        <v>3571.05</v>
      </c>
      <c r="F17" s="13"/>
      <c r="G17" s="13"/>
      <c r="H17" s="13"/>
      <c r="I17" s="6">
        <v>300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0">
        <v>3871.05</v>
      </c>
      <c r="W17" s="13"/>
      <c r="X17" s="13"/>
      <c r="Y17" s="13"/>
      <c r="Z17" s="13"/>
      <c r="AB17" s="13"/>
      <c r="AC17" s="13"/>
      <c r="AD17" s="13">
        <f>D17+F17+H17+J17+L17+N17+P17+R17+T17+V17+W17+X17+Z17+AB17-E17-G17-I17-K17-M17-O17-Q17-S17-U17-W17-Y17-AA17-AC17</f>
        <v>0</v>
      </c>
      <c r="AE17" s="49">
        <f t="shared" si="1"/>
        <v>48483.419999999976</v>
      </c>
    </row>
    <row r="18" spans="2:32" x14ac:dyDescent="0.2">
      <c r="B18" s="84" t="s">
        <v>4</v>
      </c>
      <c r="C18" s="85"/>
      <c r="D18" s="16"/>
      <c r="F18" s="13">
        <v>1000</v>
      </c>
      <c r="G18" s="13"/>
      <c r="H18" s="13"/>
      <c r="I18" s="6"/>
      <c r="J18" s="6"/>
      <c r="L18" s="13"/>
      <c r="M18" s="13"/>
      <c r="N18" s="13"/>
      <c r="O18" s="13"/>
      <c r="P18" s="13"/>
      <c r="Q18" s="13"/>
      <c r="R18" s="13"/>
      <c r="S18" s="13"/>
      <c r="T18" s="13"/>
      <c r="U18" s="13"/>
      <c r="W18" s="6">
        <v>1000</v>
      </c>
      <c r="X18" s="13"/>
      <c r="Y18" s="13"/>
      <c r="Z18" s="13"/>
      <c r="AB18" s="13"/>
      <c r="AC18" s="13"/>
      <c r="AD18" s="13">
        <v>0</v>
      </c>
      <c r="AE18" s="49">
        <f t="shared" si="1"/>
        <v>47483.419999999976</v>
      </c>
    </row>
    <row r="19" spans="2:32" x14ac:dyDescent="0.2">
      <c r="B19" s="84" t="s">
        <v>130</v>
      </c>
      <c r="C19" s="85"/>
      <c r="D19" s="16"/>
      <c r="E19" s="3">
        <v>3065.4</v>
      </c>
      <c r="F19" s="13"/>
      <c r="G19" s="13"/>
      <c r="H19" s="13"/>
      <c r="I19" s="6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5">
        <v>3065.4</v>
      </c>
      <c r="W19" s="13"/>
      <c r="X19" s="13"/>
      <c r="Y19" s="13"/>
      <c r="Z19" s="13"/>
      <c r="AB19" s="13"/>
      <c r="AC19" s="13"/>
      <c r="AD19" s="13">
        <f t="shared" ref="AD19:AD20" si="2">D19+F19+H19+J19+L19+N19+P19+R19+T19+V19+W19+X19+Z19+AB19-E19-G19-I19-K19-M19-O19-Q19-S19-U19-W19-Y19-AA19-AC19</f>
        <v>0</v>
      </c>
      <c r="AE19" s="49">
        <f t="shared" si="1"/>
        <v>50548.819999999978</v>
      </c>
    </row>
    <row r="20" spans="2:32" x14ac:dyDescent="0.2">
      <c r="B20" s="84" t="s">
        <v>131</v>
      </c>
      <c r="C20" s="85"/>
      <c r="D20" s="16"/>
      <c r="E20" s="3">
        <v>117.9</v>
      </c>
      <c r="F20" s="13"/>
      <c r="G20" s="13"/>
      <c r="H20" s="13"/>
      <c r="I20" s="6"/>
      <c r="J20" s="13"/>
      <c r="K20" s="13"/>
      <c r="L20" s="13"/>
      <c r="M20" s="13"/>
      <c r="N20" s="13"/>
      <c r="O20" s="5"/>
      <c r="P20" s="13"/>
      <c r="Q20" s="13"/>
      <c r="R20" s="13"/>
      <c r="S20" s="13"/>
      <c r="T20" s="13"/>
      <c r="U20" s="13"/>
      <c r="V20" s="5">
        <v>117.9</v>
      </c>
      <c r="W20" s="13"/>
      <c r="X20" s="13"/>
      <c r="Y20" s="13"/>
      <c r="Z20" s="13"/>
      <c r="AB20" s="13"/>
      <c r="AC20" s="13"/>
      <c r="AD20" s="13">
        <f t="shared" si="2"/>
        <v>0</v>
      </c>
      <c r="AE20" s="49">
        <f t="shared" si="1"/>
        <v>50666.719999999979</v>
      </c>
    </row>
    <row r="21" spans="2:32" x14ac:dyDescent="0.2">
      <c r="B21" s="84" t="s">
        <v>131</v>
      </c>
      <c r="C21" s="85"/>
      <c r="D21" s="16"/>
      <c r="E21" s="3">
        <v>117.9</v>
      </c>
      <c r="F21" s="13"/>
      <c r="G21" s="13"/>
      <c r="H21" s="13"/>
      <c r="I21" s="6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5">
        <v>117.9</v>
      </c>
      <c r="W21" s="13"/>
      <c r="X21" s="13"/>
      <c r="Y21" s="13"/>
      <c r="Z21" s="13"/>
      <c r="AB21" s="13"/>
      <c r="AC21" s="13"/>
      <c r="AD21" s="13">
        <f t="shared" ref="AD21:AD23" si="3">D21+F21+H21+J21+L21+N21+P21+R21+T21+V21+W21+X21+Z21+AB21-E21-G21-I21-K21-M21-O21-Q21-S21-U21-W21-Y21-AA21-AC21</f>
        <v>0</v>
      </c>
      <c r="AE21" s="49">
        <f t="shared" si="1"/>
        <v>50784.619999999981</v>
      </c>
    </row>
    <row r="22" spans="2:32" x14ac:dyDescent="0.2">
      <c r="B22" s="88" t="s">
        <v>132</v>
      </c>
      <c r="C22" s="88"/>
      <c r="D22" s="16"/>
      <c r="F22" s="13"/>
      <c r="G22" s="13"/>
      <c r="H22" s="13"/>
      <c r="I22" s="6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5">
        <v>12000</v>
      </c>
      <c r="W22" s="13"/>
      <c r="X22" s="13"/>
      <c r="Y22" s="13"/>
      <c r="AA22" s="37">
        <v>12000</v>
      </c>
      <c r="AB22" s="13"/>
      <c r="AC22" s="13"/>
      <c r="AD22" s="13">
        <f t="shared" si="3"/>
        <v>0</v>
      </c>
      <c r="AE22" s="49">
        <f t="shared" si="1"/>
        <v>62784.619999999981</v>
      </c>
    </row>
    <row r="23" spans="2:32" x14ac:dyDescent="0.2">
      <c r="B23" s="88" t="s">
        <v>132</v>
      </c>
      <c r="C23" s="88"/>
      <c r="D23" s="16"/>
      <c r="F23" s="13"/>
      <c r="G23" s="13"/>
      <c r="H23" s="13"/>
      <c r="I23" s="6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5">
        <v>19134.43</v>
      </c>
      <c r="W23" s="5"/>
      <c r="X23" s="13"/>
      <c r="Y23" s="13"/>
      <c r="AA23" s="37">
        <v>19134.43</v>
      </c>
      <c r="AB23" s="13"/>
      <c r="AC23" s="13"/>
      <c r="AD23" s="13">
        <f t="shared" si="3"/>
        <v>0</v>
      </c>
      <c r="AE23" s="49">
        <f t="shared" si="1"/>
        <v>81919.049999999988</v>
      </c>
      <c r="AF23" t="s">
        <v>143</v>
      </c>
    </row>
    <row r="24" spans="2:32" x14ac:dyDescent="0.2">
      <c r="B24" s="86" t="s">
        <v>133</v>
      </c>
      <c r="C24" s="85"/>
      <c r="D24" s="16"/>
      <c r="F24" s="13"/>
      <c r="G24" s="13"/>
      <c r="H24" s="13"/>
      <c r="I24" s="6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W24" s="13"/>
      <c r="X24" s="13"/>
      <c r="Y24" s="13"/>
      <c r="Z24" s="13"/>
      <c r="AB24" s="13"/>
      <c r="AC24" s="13"/>
      <c r="AD24" s="13">
        <f t="shared" si="0"/>
        <v>0</v>
      </c>
      <c r="AE24" s="49">
        <f t="shared" si="1"/>
        <v>81919.049999999988</v>
      </c>
    </row>
    <row r="25" spans="2:32" x14ac:dyDescent="0.2">
      <c r="B25" s="84" t="s">
        <v>122</v>
      </c>
      <c r="C25" s="85"/>
      <c r="D25" s="16"/>
      <c r="F25" s="13"/>
      <c r="G25" s="13"/>
      <c r="H25" s="13"/>
      <c r="I25" s="6"/>
      <c r="J25" s="13"/>
      <c r="K25" s="13"/>
      <c r="L25" s="13"/>
      <c r="M25" s="13"/>
      <c r="N25" s="13"/>
      <c r="O25" s="13"/>
      <c r="P25" s="13"/>
      <c r="Q25" s="13"/>
      <c r="R25" s="13">
        <v>5.5</v>
      </c>
      <c r="S25" s="13"/>
      <c r="T25" s="13"/>
      <c r="U25" s="13"/>
      <c r="W25" s="13">
        <v>5.5</v>
      </c>
      <c r="X25" s="13"/>
      <c r="Y25" s="13"/>
      <c r="Z25" s="13"/>
      <c r="AB25" s="13"/>
      <c r="AC25" s="13"/>
      <c r="AD25" s="13">
        <f t="shared" si="0"/>
        <v>0</v>
      </c>
      <c r="AE25" s="49">
        <f t="shared" si="1"/>
        <v>81913.549999999988</v>
      </c>
    </row>
    <row r="26" spans="2:32" x14ac:dyDescent="0.2">
      <c r="B26" s="84" t="s">
        <v>134</v>
      </c>
      <c r="C26" s="85"/>
      <c r="D26" s="16"/>
      <c r="E26" s="5">
        <v>3537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5">
        <v>3537</v>
      </c>
      <c r="W26" s="6"/>
      <c r="X26" s="6"/>
      <c r="Y26" s="6"/>
      <c r="Z26" s="6"/>
      <c r="AB26" s="6"/>
      <c r="AC26" s="6"/>
      <c r="AD26" s="13">
        <f>D26+F26+H26+J26+L26+N26+P26+R26+T26+V26+X26+Z26+AB26-E26-G26-I26-K26-M26-O26-Q26-S26-U26-W26-Y26-AA26-AC26</f>
        <v>0</v>
      </c>
      <c r="AE26" s="49">
        <f t="shared" si="1"/>
        <v>85450.549999999988</v>
      </c>
    </row>
    <row r="27" spans="2:32" x14ac:dyDescent="0.2">
      <c r="B27" s="84" t="s">
        <v>135</v>
      </c>
      <c r="C27" s="85"/>
      <c r="D27" s="16"/>
      <c r="E27" s="5"/>
      <c r="F27" s="6"/>
      <c r="G27" s="6"/>
      <c r="H27" s="6"/>
      <c r="I27" s="6"/>
      <c r="J27" s="6">
        <v>1410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W27" s="6">
        <v>1410</v>
      </c>
      <c r="X27" s="6"/>
      <c r="Y27" s="6"/>
      <c r="Z27" s="6"/>
      <c r="AB27" s="6"/>
      <c r="AC27" s="6"/>
      <c r="AD27" s="13">
        <f>D27+F27+H27+J27+L27+N27+P27+R27+T27+V27+X27+Z27+AB27-E27-G27-I27-K27-M27-O27-Q27-S27-U27-W27-Y27-AA27-AC27</f>
        <v>0</v>
      </c>
      <c r="AE27" s="49">
        <f t="shared" si="1"/>
        <v>84040.549999999988</v>
      </c>
    </row>
    <row r="28" spans="2:32" x14ac:dyDescent="0.2">
      <c r="B28" s="89" t="s">
        <v>136</v>
      </c>
      <c r="C28" s="89"/>
      <c r="D28" s="16"/>
      <c r="F28" s="13"/>
      <c r="G28" s="13"/>
      <c r="H28" s="13"/>
      <c r="I28" s="6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W28" s="13">
        <v>40000</v>
      </c>
      <c r="X28" s="13"/>
      <c r="Y28" s="13"/>
      <c r="Z28" s="13"/>
      <c r="AB28" s="13">
        <v>40000</v>
      </c>
      <c r="AC28" s="13"/>
      <c r="AD28" s="13">
        <f t="shared" ref="AD28:AD91" si="4">D28+F28+H28+J28+L28+N28+P28+R28+T28+V28+X28+Z28+AB28-E28-G28-I28-K28-M28-O28-Q28-S28-U28-W28-Y28-AA28-AC28</f>
        <v>0</v>
      </c>
      <c r="AE28" s="49">
        <f t="shared" si="1"/>
        <v>44040.549999999988</v>
      </c>
    </row>
    <row r="29" spans="2:32" x14ac:dyDescent="0.2">
      <c r="B29" s="89" t="s">
        <v>8</v>
      </c>
      <c r="C29" s="89"/>
      <c r="D29" s="16"/>
      <c r="F29" s="13"/>
      <c r="G29" s="13"/>
      <c r="H29" s="13"/>
      <c r="I29" s="6"/>
      <c r="J29" s="13"/>
      <c r="K29" s="13"/>
      <c r="L29" s="13"/>
      <c r="M29" s="13"/>
      <c r="N29" s="13"/>
      <c r="O29" s="13"/>
      <c r="P29" s="13">
        <v>4375</v>
      </c>
      <c r="Q29" s="13"/>
      <c r="R29" s="13"/>
      <c r="S29" s="13"/>
      <c r="T29" s="13"/>
      <c r="U29" s="13"/>
      <c r="W29" s="13">
        <v>4375</v>
      </c>
      <c r="X29" s="13"/>
      <c r="Y29" s="13"/>
      <c r="Z29" s="13"/>
      <c r="AB29" s="13"/>
      <c r="AC29" s="13"/>
      <c r="AD29" s="13">
        <f t="shared" si="4"/>
        <v>0</v>
      </c>
      <c r="AE29" s="49">
        <f t="shared" si="1"/>
        <v>39665.549999999988</v>
      </c>
    </row>
    <row r="30" spans="2:32" x14ac:dyDescent="0.2">
      <c r="B30" s="89" t="s">
        <v>137</v>
      </c>
      <c r="C30" s="89"/>
      <c r="D30" s="16"/>
      <c r="F30" s="13"/>
      <c r="G30" s="13"/>
      <c r="H30" s="13"/>
      <c r="I30" s="6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>
        <v>443.75</v>
      </c>
      <c r="U30" s="13"/>
      <c r="W30" s="13">
        <v>443.75</v>
      </c>
      <c r="X30" s="13"/>
      <c r="Y30" s="13"/>
      <c r="Z30" s="13"/>
      <c r="AB30" s="13"/>
      <c r="AC30" s="13"/>
      <c r="AD30" s="13">
        <f t="shared" si="4"/>
        <v>0</v>
      </c>
      <c r="AE30" s="49">
        <f t="shared" si="1"/>
        <v>39221.799999999988</v>
      </c>
    </row>
    <row r="31" spans="2:32" x14ac:dyDescent="0.2">
      <c r="B31" s="89" t="s">
        <v>138</v>
      </c>
      <c r="C31" s="89"/>
      <c r="D31" s="16"/>
      <c r="E31" s="3">
        <v>3566.47</v>
      </c>
      <c r="F31" s="13"/>
      <c r="G31" s="13"/>
      <c r="H31" s="13"/>
      <c r="I31" s="6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5">
        <v>3566.47</v>
      </c>
      <c r="W31" s="13"/>
      <c r="X31" s="13"/>
      <c r="Y31" s="13"/>
      <c r="Z31" s="13"/>
      <c r="AB31" s="13"/>
      <c r="AC31" s="13"/>
      <c r="AD31" s="13">
        <f t="shared" si="4"/>
        <v>0</v>
      </c>
      <c r="AE31" s="49">
        <f t="shared" si="1"/>
        <v>42788.26999999999</v>
      </c>
    </row>
    <row r="32" spans="2:32" x14ac:dyDescent="0.2">
      <c r="B32" s="89" t="s">
        <v>139</v>
      </c>
      <c r="C32" s="89"/>
      <c r="D32" s="16"/>
      <c r="E32" s="3">
        <v>4008.6</v>
      </c>
      <c r="F32" s="13"/>
      <c r="G32" s="13"/>
      <c r="H32" s="13"/>
      <c r="I32" s="6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5">
        <v>4008.6</v>
      </c>
      <c r="W32" s="13"/>
      <c r="X32" s="13"/>
      <c r="Y32" s="13"/>
      <c r="Z32" s="13"/>
      <c r="AB32" s="13"/>
      <c r="AC32" s="13"/>
      <c r="AD32" s="13">
        <f t="shared" si="4"/>
        <v>0</v>
      </c>
      <c r="AE32" s="49">
        <f t="shared" si="1"/>
        <v>46796.869999999988</v>
      </c>
    </row>
    <row r="33" spans="2:32" x14ac:dyDescent="0.2">
      <c r="B33" s="89" t="s">
        <v>140</v>
      </c>
      <c r="C33" s="89"/>
      <c r="D33" s="16"/>
      <c r="E33" s="3">
        <v>2829.6</v>
      </c>
      <c r="F33" s="13"/>
      <c r="G33" s="13"/>
      <c r="H33" s="13"/>
      <c r="I33" s="6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5">
        <v>2829.6</v>
      </c>
      <c r="W33" s="13"/>
      <c r="X33" s="13"/>
      <c r="Y33" s="13"/>
      <c r="Z33" s="13"/>
      <c r="AB33" s="13"/>
      <c r="AC33" s="13"/>
      <c r="AD33" s="13">
        <f t="shared" si="4"/>
        <v>0</v>
      </c>
      <c r="AE33" s="49">
        <f t="shared" si="1"/>
        <v>49626.469999999987</v>
      </c>
    </row>
    <row r="34" spans="2:32" x14ac:dyDescent="0.2">
      <c r="B34" s="89" t="s">
        <v>8</v>
      </c>
      <c r="C34" s="89"/>
      <c r="D34" s="16"/>
      <c r="F34" s="13"/>
      <c r="G34" s="13"/>
      <c r="H34" s="13"/>
      <c r="I34" s="6"/>
      <c r="J34" s="13"/>
      <c r="K34" s="13"/>
      <c r="L34" s="13"/>
      <c r="M34" s="13"/>
      <c r="N34" s="13"/>
      <c r="O34" s="13"/>
      <c r="P34" s="13">
        <v>5075</v>
      </c>
      <c r="Q34" s="13"/>
      <c r="R34" s="13"/>
      <c r="S34" s="13"/>
      <c r="T34" s="13"/>
      <c r="U34" s="13"/>
      <c r="W34" s="13">
        <v>5075</v>
      </c>
      <c r="X34" s="13"/>
      <c r="Y34" s="13"/>
      <c r="Z34" s="13"/>
      <c r="AB34" s="13"/>
      <c r="AC34" s="13"/>
      <c r="AD34" s="13">
        <f t="shared" si="4"/>
        <v>0</v>
      </c>
      <c r="AE34" s="49">
        <f t="shared" si="1"/>
        <v>44551.469999999987</v>
      </c>
    </row>
    <row r="35" spans="2:32" x14ac:dyDescent="0.2">
      <c r="B35" s="89" t="s">
        <v>141</v>
      </c>
      <c r="C35" s="89"/>
      <c r="D35" s="16"/>
      <c r="F35" s="13"/>
      <c r="H35" s="6">
        <v>23900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W35" s="13">
        <v>23900</v>
      </c>
      <c r="X35" s="13"/>
      <c r="Y35" s="13"/>
      <c r="Z35" s="13"/>
      <c r="AB35" s="13"/>
      <c r="AC35" s="13"/>
      <c r="AD35" s="13">
        <f t="shared" si="4"/>
        <v>0</v>
      </c>
      <c r="AE35" s="49">
        <f t="shared" si="1"/>
        <v>20651.469999999987</v>
      </c>
      <c r="AF35" t="s">
        <v>142</v>
      </c>
    </row>
    <row r="36" spans="2:32" x14ac:dyDescent="0.2">
      <c r="B36" s="90" t="s">
        <v>149</v>
      </c>
      <c r="C36" s="89"/>
      <c r="D36" s="16"/>
      <c r="F36" s="13"/>
      <c r="H36" s="6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W36" s="13"/>
      <c r="X36" s="13"/>
      <c r="Y36" s="13"/>
      <c r="Z36" s="13"/>
      <c r="AB36" s="13"/>
      <c r="AC36" s="13"/>
      <c r="AD36" s="13">
        <f t="shared" si="4"/>
        <v>0</v>
      </c>
      <c r="AE36" s="49"/>
    </row>
    <row r="37" spans="2:32" x14ac:dyDescent="0.2">
      <c r="B37" s="89" t="s">
        <v>122</v>
      </c>
      <c r="C37" s="89"/>
      <c r="D37" s="16"/>
      <c r="F37" s="13"/>
      <c r="G37" s="13"/>
      <c r="H37" s="13"/>
      <c r="I37" s="6"/>
      <c r="J37" s="13"/>
      <c r="K37" s="13"/>
      <c r="L37" s="13"/>
      <c r="M37" s="13"/>
      <c r="N37" s="13"/>
      <c r="O37" s="13"/>
      <c r="P37" s="13"/>
      <c r="Q37" s="13"/>
      <c r="R37" s="13">
        <v>15.5</v>
      </c>
      <c r="S37" s="13"/>
      <c r="T37" s="13"/>
      <c r="U37" s="13"/>
      <c r="W37" s="13">
        <v>15.5</v>
      </c>
      <c r="X37" s="13"/>
      <c r="Y37" s="13"/>
      <c r="Z37" s="13"/>
      <c r="AB37" s="13"/>
      <c r="AC37" s="13"/>
      <c r="AD37" s="13">
        <f t="shared" si="4"/>
        <v>0</v>
      </c>
      <c r="AE37" s="49">
        <f>AE35+V37-W37</f>
        <v>20635.969999999987</v>
      </c>
    </row>
    <row r="38" spans="2:32" x14ac:dyDescent="0.2">
      <c r="B38" s="89" t="s">
        <v>145</v>
      </c>
      <c r="C38" s="89"/>
      <c r="D38" s="16"/>
      <c r="E38" s="3">
        <v>3537</v>
      </c>
      <c r="F38" s="13"/>
      <c r="G38" s="13"/>
      <c r="H38" s="13"/>
      <c r="I38" s="6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5">
        <v>3537</v>
      </c>
      <c r="W38" s="13"/>
      <c r="X38" s="13"/>
      <c r="Y38" s="13"/>
      <c r="Z38" s="13"/>
      <c r="AB38" s="13"/>
      <c r="AC38" s="13"/>
      <c r="AD38" s="13">
        <f t="shared" si="4"/>
        <v>0</v>
      </c>
      <c r="AE38" s="49">
        <f t="shared" si="1"/>
        <v>24172.969999999987</v>
      </c>
    </row>
    <row r="39" spans="2:32" x14ac:dyDescent="0.2">
      <c r="B39" s="89" t="s">
        <v>146</v>
      </c>
      <c r="C39" s="89"/>
      <c r="D39" s="16"/>
      <c r="F39" s="13"/>
      <c r="G39" s="13"/>
      <c r="H39" s="13"/>
      <c r="I39" s="6">
        <v>300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5">
        <v>300</v>
      </c>
      <c r="W39" s="13"/>
      <c r="X39" s="13"/>
      <c r="Y39" s="13"/>
      <c r="Z39" s="13"/>
      <c r="AB39" s="13"/>
      <c r="AC39" s="13"/>
      <c r="AD39" s="13">
        <f t="shared" si="4"/>
        <v>0</v>
      </c>
      <c r="AE39" s="49">
        <f t="shared" si="1"/>
        <v>24472.969999999987</v>
      </c>
    </row>
    <row r="40" spans="2:32" x14ac:dyDescent="0.2">
      <c r="B40" s="89" t="s">
        <v>147</v>
      </c>
      <c r="C40" s="89"/>
      <c r="D40" s="16"/>
      <c r="E40" s="3">
        <v>3772.8</v>
      </c>
      <c r="F40" s="13"/>
      <c r="G40" s="13"/>
      <c r="H40" s="13"/>
      <c r="I40" s="6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5">
        <v>3772.8</v>
      </c>
      <c r="W40" s="13"/>
      <c r="X40" s="13"/>
      <c r="Y40" s="13"/>
      <c r="Z40" s="13"/>
      <c r="AB40" s="13"/>
      <c r="AC40" s="13"/>
      <c r="AD40" s="13">
        <f t="shared" si="4"/>
        <v>0</v>
      </c>
      <c r="AE40" s="49">
        <f t="shared" si="1"/>
        <v>28245.769999999986</v>
      </c>
    </row>
    <row r="41" spans="2:32" x14ac:dyDescent="0.2">
      <c r="B41" s="84" t="s">
        <v>148</v>
      </c>
      <c r="C41" s="85"/>
      <c r="D41" s="16"/>
      <c r="F41" s="13"/>
      <c r="G41" s="13"/>
      <c r="H41" s="13"/>
      <c r="I41" s="6"/>
      <c r="J41" s="13"/>
      <c r="K41" s="13"/>
      <c r="L41" s="13"/>
      <c r="M41" s="13"/>
      <c r="N41" s="13"/>
      <c r="O41" s="13"/>
      <c r="P41" s="13">
        <v>6475</v>
      </c>
      <c r="Q41" s="13"/>
      <c r="R41" s="13"/>
      <c r="S41" s="13"/>
      <c r="T41" s="13"/>
      <c r="U41" s="13"/>
      <c r="W41" s="13">
        <v>6475</v>
      </c>
      <c r="X41" s="13"/>
      <c r="Y41" s="13"/>
      <c r="Z41" s="13"/>
      <c r="AB41" s="13"/>
      <c r="AC41" s="13"/>
      <c r="AD41" s="13">
        <f t="shared" si="4"/>
        <v>0</v>
      </c>
      <c r="AE41" s="49">
        <f t="shared" si="1"/>
        <v>21770.769999999986</v>
      </c>
    </row>
    <row r="42" spans="2:32" x14ac:dyDescent="0.2">
      <c r="B42" s="84" t="s">
        <v>150</v>
      </c>
      <c r="C42" s="85"/>
      <c r="D42" s="16"/>
      <c r="E42" s="22"/>
      <c r="F42" s="13"/>
      <c r="G42" s="13"/>
      <c r="H42" s="13"/>
      <c r="I42" s="6"/>
      <c r="J42" s="13">
        <v>2072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50"/>
      <c r="W42" s="13">
        <v>2072</v>
      </c>
      <c r="X42" s="13"/>
      <c r="Y42" s="13"/>
      <c r="Z42" s="13"/>
      <c r="AB42" s="13"/>
      <c r="AC42" s="13"/>
      <c r="AD42" s="13">
        <f t="shared" si="4"/>
        <v>0</v>
      </c>
      <c r="AE42" s="49">
        <f t="shared" si="1"/>
        <v>19698.769999999986</v>
      </c>
    </row>
    <row r="43" spans="2:32" x14ac:dyDescent="0.2">
      <c r="B43" s="84" t="s">
        <v>151</v>
      </c>
      <c r="C43" s="85"/>
      <c r="D43" s="16"/>
      <c r="F43" s="13"/>
      <c r="G43" s="13"/>
      <c r="H43" s="13"/>
      <c r="I43" s="6">
        <v>1150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5">
        <v>1150</v>
      </c>
      <c r="W43" s="13"/>
      <c r="X43" s="13"/>
      <c r="Y43" s="13"/>
      <c r="Z43" s="13"/>
      <c r="AB43" s="13"/>
      <c r="AC43" s="13"/>
      <c r="AD43" s="13">
        <f t="shared" si="4"/>
        <v>0</v>
      </c>
      <c r="AE43" s="49">
        <f t="shared" si="1"/>
        <v>20848.769999999986</v>
      </c>
    </row>
    <row r="44" spans="2:32" x14ac:dyDescent="0.2">
      <c r="B44" s="84" t="s">
        <v>152</v>
      </c>
      <c r="C44" s="85"/>
      <c r="D44" s="16"/>
      <c r="E44" s="3">
        <v>3045.27</v>
      </c>
      <c r="F44" s="13"/>
      <c r="G44" s="13"/>
      <c r="H44" s="13"/>
      <c r="I44" s="6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5">
        <v>3045.27</v>
      </c>
      <c r="W44" s="13"/>
      <c r="X44" s="13"/>
      <c r="Y44" s="13"/>
      <c r="Z44" s="13"/>
      <c r="AB44" s="13"/>
      <c r="AC44" s="13"/>
      <c r="AD44" s="13">
        <f t="shared" si="4"/>
        <v>0</v>
      </c>
      <c r="AE44" s="49">
        <f t="shared" si="1"/>
        <v>23894.039999999986</v>
      </c>
    </row>
    <row r="45" spans="2:32" x14ac:dyDescent="0.2">
      <c r="B45" s="84" t="s">
        <v>153</v>
      </c>
      <c r="C45" s="85"/>
      <c r="D45" s="16"/>
      <c r="F45" s="13"/>
      <c r="G45" s="13"/>
      <c r="H45" s="13"/>
      <c r="I45" s="6">
        <v>550</v>
      </c>
      <c r="J45" s="13"/>
      <c r="K45" s="13"/>
      <c r="L45" s="13"/>
      <c r="M45" s="13"/>
      <c r="N45" s="5"/>
      <c r="O45" s="5"/>
      <c r="P45" s="13"/>
      <c r="Q45" s="13"/>
      <c r="R45" s="13"/>
      <c r="S45" s="13"/>
      <c r="T45" s="13"/>
      <c r="U45" s="13"/>
      <c r="V45" s="5">
        <v>550</v>
      </c>
      <c r="W45" s="13"/>
      <c r="X45" s="13"/>
      <c r="Y45" s="13"/>
      <c r="Z45" s="13"/>
      <c r="AB45" s="13"/>
      <c r="AC45" s="13"/>
      <c r="AD45" s="13">
        <f t="shared" si="4"/>
        <v>0</v>
      </c>
      <c r="AE45" s="49">
        <f t="shared" si="1"/>
        <v>24444.039999999986</v>
      </c>
    </row>
    <row r="46" spans="2:32" x14ac:dyDescent="0.2">
      <c r="B46" s="84" t="s">
        <v>154</v>
      </c>
      <c r="C46" s="85"/>
      <c r="D46" s="16"/>
      <c r="E46" s="3">
        <v>3763.17</v>
      </c>
      <c r="F46" s="13"/>
      <c r="G46" s="13"/>
      <c r="H46" s="13"/>
      <c r="I46" s="6"/>
      <c r="J46" s="13"/>
      <c r="K46" s="13"/>
      <c r="L46" s="13"/>
      <c r="M46" s="13"/>
      <c r="N46" s="13"/>
      <c r="P46" s="13"/>
      <c r="Q46" s="13"/>
      <c r="R46" s="13"/>
      <c r="S46" s="13"/>
      <c r="T46" s="13"/>
      <c r="U46" s="13"/>
      <c r="V46" s="5">
        <v>3763.17</v>
      </c>
      <c r="W46" s="13"/>
      <c r="X46" s="13"/>
      <c r="Y46" s="13"/>
      <c r="Z46" s="13"/>
      <c r="AB46" s="13"/>
      <c r="AC46" s="13"/>
      <c r="AD46" s="13">
        <f t="shared" si="4"/>
        <v>0</v>
      </c>
      <c r="AE46" s="49">
        <f t="shared" si="1"/>
        <v>28207.209999999985</v>
      </c>
    </row>
    <row r="47" spans="2:32" x14ac:dyDescent="0.2">
      <c r="B47" s="86" t="s">
        <v>156</v>
      </c>
      <c r="C47" s="85"/>
      <c r="D47" s="16"/>
      <c r="F47" s="13"/>
      <c r="G47" s="13"/>
      <c r="H47" s="13"/>
      <c r="I47" s="6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W47" s="13"/>
      <c r="X47" s="13"/>
      <c r="Y47" s="13"/>
      <c r="Z47" s="13"/>
      <c r="AB47" s="13"/>
      <c r="AC47" s="13"/>
      <c r="AD47" s="13">
        <f t="shared" si="4"/>
        <v>0</v>
      </c>
      <c r="AE47" s="49">
        <f t="shared" si="1"/>
        <v>28207.209999999985</v>
      </c>
      <c r="AF47" t="s">
        <v>155</v>
      </c>
    </row>
    <row r="48" spans="2:32" x14ac:dyDescent="0.2">
      <c r="B48" s="84" t="s">
        <v>122</v>
      </c>
      <c r="C48" s="85"/>
      <c r="D48" s="16"/>
      <c r="F48" s="13"/>
      <c r="G48" s="13"/>
      <c r="H48" s="13"/>
      <c r="I48" s="6"/>
      <c r="J48" s="13"/>
      <c r="K48" s="13"/>
      <c r="L48" s="13"/>
      <c r="M48" s="13"/>
      <c r="N48" s="13"/>
      <c r="O48" s="13"/>
      <c r="P48" s="13"/>
      <c r="Q48" s="13"/>
      <c r="R48" s="13">
        <v>7</v>
      </c>
      <c r="S48" s="13"/>
      <c r="T48" s="13"/>
      <c r="U48" s="13"/>
      <c r="W48" s="13">
        <v>7</v>
      </c>
      <c r="X48" s="13"/>
      <c r="Y48" s="13"/>
      <c r="Z48" s="13"/>
      <c r="AB48" s="13"/>
      <c r="AC48" s="13"/>
      <c r="AD48" s="13">
        <f t="shared" si="4"/>
        <v>0</v>
      </c>
      <c r="AE48" s="49">
        <f t="shared" si="1"/>
        <v>28200.209999999985</v>
      </c>
    </row>
    <row r="49" spans="1:37" s="55" customFormat="1" x14ac:dyDescent="0.2">
      <c r="A49"/>
      <c r="B49" s="91" t="s">
        <v>157</v>
      </c>
      <c r="C49" s="92"/>
      <c r="D49" s="56"/>
      <c r="E49" s="56">
        <v>4008.6</v>
      </c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  <c r="Q49" s="56"/>
      <c r="R49" s="56"/>
      <c r="S49" s="56"/>
      <c r="T49" s="56"/>
      <c r="U49" s="56"/>
      <c r="V49" s="56">
        <v>4008.6</v>
      </c>
      <c r="W49" s="56"/>
      <c r="X49" s="56"/>
      <c r="Y49" s="56"/>
      <c r="Z49" s="56"/>
      <c r="AA49" s="56"/>
      <c r="AB49" s="56"/>
      <c r="AC49" s="56"/>
      <c r="AD49" s="13">
        <f t="shared" si="4"/>
        <v>0</v>
      </c>
      <c r="AE49" s="49">
        <f t="shared" si="1"/>
        <v>32208.809999999983</v>
      </c>
      <c r="AF49" s="56">
        <f t="shared" ref="AF49:AK49" si="5">SUM(AF5:AF48)</f>
        <v>0</v>
      </c>
      <c r="AG49" s="56">
        <f t="shared" si="5"/>
        <v>0</v>
      </c>
      <c r="AH49" s="56">
        <f t="shared" si="5"/>
        <v>0</v>
      </c>
      <c r="AI49" s="56">
        <f t="shared" si="5"/>
        <v>0</v>
      </c>
      <c r="AJ49" s="56">
        <f t="shared" si="5"/>
        <v>0</v>
      </c>
      <c r="AK49" s="56">
        <f t="shared" si="5"/>
        <v>0</v>
      </c>
    </row>
    <row r="50" spans="1:37" x14ac:dyDescent="0.2">
      <c r="B50" s="84" t="s">
        <v>158</v>
      </c>
      <c r="C50" s="85"/>
      <c r="D50" s="3"/>
      <c r="F50" s="13"/>
      <c r="G50" s="13"/>
      <c r="H50" s="13"/>
      <c r="I50" s="6"/>
      <c r="J50" s="13">
        <v>3056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W50" s="13">
        <v>3056</v>
      </c>
      <c r="X50" s="13"/>
      <c r="Y50" s="13"/>
      <c r="Z50" s="13"/>
      <c r="AB50" s="13"/>
      <c r="AC50" s="13"/>
      <c r="AD50" s="13">
        <f t="shared" si="4"/>
        <v>0</v>
      </c>
      <c r="AE50" s="49">
        <f t="shared" si="1"/>
        <v>29152.809999999983</v>
      </c>
    </row>
    <row r="51" spans="1:37" x14ac:dyDescent="0.2">
      <c r="B51" s="84" t="s">
        <v>159</v>
      </c>
      <c r="C51" s="85"/>
      <c r="D51" s="16"/>
      <c r="E51" s="3">
        <v>4716</v>
      </c>
      <c r="F51" s="13"/>
      <c r="G51" s="13"/>
      <c r="H51" s="13"/>
      <c r="I51" s="6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5">
        <v>4716</v>
      </c>
      <c r="W51" s="13"/>
      <c r="X51" s="13"/>
      <c r="Y51" s="13"/>
      <c r="Z51" s="13"/>
      <c r="AB51" s="13"/>
      <c r="AC51" s="13"/>
      <c r="AD51" s="13">
        <f t="shared" si="4"/>
        <v>0</v>
      </c>
      <c r="AE51" s="49">
        <f t="shared" si="1"/>
        <v>33868.809999999983</v>
      </c>
    </row>
    <row r="52" spans="1:37" x14ac:dyDescent="0.2">
      <c r="B52" s="84" t="s">
        <v>160</v>
      </c>
      <c r="C52" s="85"/>
      <c r="D52" s="16"/>
      <c r="F52" s="13">
        <v>2000</v>
      </c>
      <c r="G52" s="13"/>
      <c r="H52" s="13"/>
      <c r="I52" s="6"/>
      <c r="J52" s="37"/>
      <c r="K52" s="37"/>
      <c r="L52" s="37"/>
      <c r="M52" s="37"/>
      <c r="N52" s="37"/>
      <c r="O52" s="13"/>
      <c r="P52" s="13"/>
      <c r="Q52" s="37"/>
      <c r="R52" s="37"/>
      <c r="S52" s="13"/>
      <c r="T52" s="13"/>
      <c r="U52" s="13"/>
      <c r="W52" s="13">
        <v>2000</v>
      </c>
      <c r="X52" s="13"/>
      <c r="Y52" s="13"/>
      <c r="Z52" s="13"/>
      <c r="AB52" s="13"/>
      <c r="AC52" s="13"/>
      <c r="AD52" s="13">
        <f t="shared" si="4"/>
        <v>0</v>
      </c>
      <c r="AE52" s="49">
        <f t="shared" si="1"/>
        <v>31868.809999999983</v>
      </c>
    </row>
    <row r="53" spans="1:37" x14ac:dyDescent="0.2">
      <c r="B53" s="84" t="s">
        <v>8</v>
      </c>
      <c r="C53" s="85"/>
      <c r="D53" s="16"/>
      <c r="E53" s="38"/>
      <c r="F53" s="37"/>
      <c r="G53" s="13"/>
      <c r="H53" s="13"/>
      <c r="I53" s="6"/>
      <c r="J53" s="24"/>
      <c r="K53" s="37"/>
      <c r="L53" s="37"/>
      <c r="M53" s="37"/>
      <c r="N53" s="37"/>
      <c r="O53" s="13"/>
      <c r="P53" s="6">
        <v>4025</v>
      </c>
      <c r="Q53" s="37"/>
      <c r="R53" s="37"/>
      <c r="S53" s="13"/>
      <c r="T53" s="13"/>
      <c r="U53" s="13"/>
      <c r="W53" s="13">
        <v>4025</v>
      </c>
      <c r="X53" s="13"/>
      <c r="Y53" s="13"/>
      <c r="Z53" s="13"/>
      <c r="AB53" s="13"/>
      <c r="AC53" s="13"/>
      <c r="AD53" s="13">
        <f t="shared" si="4"/>
        <v>0</v>
      </c>
      <c r="AE53" s="49">
        <f t="shared" si="1"/>
        <v>27843.809999999983</v>
      </c>
    </row>
    <row r="54" spans="1:37" x14ac:dyDescent="0.2">
      <c r="B54" s="84" t="s">
        <v>161</v>
      </c>
      <c r="C54" s="85"/>
      <c r="D54" s="16"/>
      <c r="E54" s="3">
        <v>3301.2</v>
      </c>
      <c r="F54" s="37"/>
      <c r="G54" s="13"/>
      <c r="H54" s="13"/>
      <c r="I54" s="6"/>
      <c r="J54" s="24"/>
      <c r="K54" s="37"/>
      <c r="L54" s="37"/>
      <c r="M54" s="37"/>
      <c r="N54" s="37"/>
      <c r="O54" s="13"/>
      <c r="P54" s="13"/>
      <c r="Q54" s="37"/>
      <c r="R54" s="37"/>
      <c r="S54" s="13"/>
      <c r="T54" s="13"/>
      <c r="U54" s="13"/>
      <c r="V54" s="5">
        <v>3301.2</v>
      </c>
      <c r="W54" s="13"/>
      <c r="X54" s="13"/>
      <c r="Y54" s="13"/>
      <c r="Z54" s="13"/>
      <c r="AB54" s="13"/>
      <c r="AC54" s="13"/>
      <c r="AD54" s="13">
        <f t="shared" si="4"/>
        <v>0</v>
      </c>
      <c r="AE54" s="49">
        <f t="shared" si="1"/>
        <v>31145.009999999984</v>
      </c>
    </row>
    <row r="55" spans="1:37" x14ac:dyDescent="0.2">
      <c r="B55" s="84" t="s">
        <v>162</v>
      </c>
      <c r="C55" s="85"/>
      <c r="D55" s="16"/>
      <c r="E55" s="3">
        <v>2947.5</v>
      </c>
      <c r="F55" s="37"/>
      <c r="G55" s="13"/>
      <c r="H55" s="13"/>
      <c r="I55" s="6"/>
      <c r="J55" s="24"/>
      <c r="K55" s="37"/>
      <c r="L55" s="37"/>
      <c r="M55" s="37"/>
      <c r="N55" s="37"/>
      <c r="O55" s="13"/>
      <c r="P55" s="13"/>
      <c r="Q55" s="37"/>
      <c r="R55" s="37"/>
      <c r="S55" s="13"/>
      <c r="T55" s="13"/>
      <c r="U55" s="13"/>
      <c r="V55" s="5">
        <v>2947.5</v>
      </c>
      <c r="W55" s="13"/>
      <c r="X55" s="13"/>
      <c r="Y55" s="13"/>
      <c r="Z55" s="13"/>
      <c r="AB55" s="13"/>
      <c r="AC55" s="13"/>
      <c r="AD55" s="13">
        <f t="shared" si="4"/>
        <v>0</v>
      </c>
      <c r="AE55" s="49">
        <f t="shared" si="1"/>
        <v>34092.50999999998</v>
      </c>
      <c r="AF55" t="s">
        <v>163</v>
      </c>
    </row>
    <row r="56" spans="1:37" x14ac:dyDescent="0.2">
      <c r="B56" s="86" t="s">
        <v>164</v>
      </c>
      <c r="C56" s="85"/>
      <c r="D56" s="16"/>
      <c r="E56" s="38"/>
      <c r="F56" s="37"/>
      <c r="G56" s="13"/>
      <c r="H56" s="13"/>
      <c r="I56" s="6"/>
      <c r="J56" s="37"/>
      <c r="K56" s="37"/>
      <c r="L56" s="37"/>
      <c r="M56" s="37"/>
      <c r="N56" s="37"/>
      <c r="O56" s="13"/>
      <c r="P56" s="13"/>
      <c r="Q56" s="37"/>
      <c r="R56" s="13"/>
      <c r="S56" s="13"/>
      <c r="T56" s="13"/>
      <c r="U56" s="13"/>
      <c r="W56" s="13"/>
      <c r="X56" s="13"/>
      <c r="Y56" s="13"/>
      <c r="Z56" s="13"/>
      <c r="AB56" s="13"/>
      <c r="AC56" s="13"/>
      <c r="AD56" s="13">
        <f t="shared" si="4"/>
        <v>0</v>
      </c>
      <c r="AE56" s="49">
        <f t="shared" si="1"/>
        <v>34092.50999999998</v>
      </c>
    </row>
    <row r="57" spans="1:37" x14ac:dyDescent="0.2">
      <c r="B57" s="84" t="s">
        <v>165</v>
      </c>
      <c r="C57" s="85"/>
      <c r="D57" s="16"/>
      <c r="E57" s="38"/>
      <c r="F57" s="37"/>
      <c r="G57" s="13"/>
      <c r="H57" s="13"/>
      <c r="I57" s="6"/>
      <c r="J57" s="37"/>
      <c r="K57" s="37"/>
      <c r="L57" s="37"/>
      <c r="M57" s="37"/>
      <c r="N57" s="37"/>
      <c r="O57" s="13"/>
      <c r="P57" s="13"/>
      <c r="Q57" s="37"/>
      <c r="R57" s="13">
        <v>12.5</v>
      </c>
      <c r="S57" s="13"/>
      <c r="T57" s="13"/>
      <c r="U57" s="13"/>
      <c r="W57" s="13">
        <v>12.5</v>
      </c>
      <c r="X57" s="13"/>
      <c r="Y57" s="13"/>
      <c r="Z57" s="13"/>
      <c r="AB57" s="13"/>
      <c r="AC57" s="13"/>
      <c r="AD57" s="13">
        <f t="shared" si="4"/>
        <v>0</v>
      </c>
      <c r="AE57" s="49">
        <f t="shared" si="1"/>
        <v>34080.00999999998</v>
      </c>
    </row>
    <row r="58" spans="1:37" x14ac:dyDescent="0.2">
      <c r="B58" s="84" t="s">
        <v>166</v>
      </c>
      <c r="C58" s="85"/>
      <c r="D58" s="16"/>
      <c r="E58" s="3">
        <v>4008.6</v>
      </c>
      <c r="F58" s="13"/>
      <c r="G58" s="13"/>
      <c r="H58" s="13"/>
      <c r="I58" s="6"/>
      <c r="J58" s="37"/>
      <c r="K58" s="37"/>
      <c r="L58" s="37"/>
      <c r="M58" s="37"/>
      <c r="N58" s="37"/>
      <c r="O58" s="13"/>
      <c r="P58" s="13"/>
      <c r="Q58" s="13"/>
      <c r="R58" s="13"/>
      <c r="S58" s="13"/>
      <c r="T58" s="13"/>
      <c r="U58" s="13"/>
      <c r="V58" s="5">
        <v>4008.6</v>
      </c>
      <c r="W58" s="13"/>
      <c r="X58" s="13"/>
      <c r="Y58" s="13"/>
      <c r="Z58" s="13"/>
      <c r="AB58" s="13"/>
      <c r="AC58" s="13"/>
      <c r="AD58" s="13">
        <f t="shared" si="4"/>
        <v>0</v>
      </c>
      <c r="AE58" s="49">
        <f t="shared" si="1"/>
        <v>38088.609999999979</v>
      </c>
    </row>
    <row r="59" spans="1:37" x14ac:dyDescent="0.2">
      <c r="B59" s="84" t="s">
        <v>167</v>
      </c>
      <c r="C59" s="85"/>
      <c r="D59" s="16"/>
      <c r="F59" s="13"/>
      <c r="G59" s="13"/>
      <c r="H59" s="13"/>
      <c r="I59" s="6"/>
      <c r="J59" s="37"/>
      <c r="K59" s="37"/>
      <c r="L59" s="37"/>
      <c r="M59" s="37"/>
      <c r="N59" s="37"/>
      <c r="O59" s="13"/>
      <c r="P59" s="13"/>
      <c r="Q59" s="13"/>
      <c r="R59" s="13"/>
      <c r="S59" s="13"/>
      <c r="T59" s="13"/>
      <c r="U59" s="13">
        <v>1714.95</v>
      </c>
      <c r="V59" s="5">
        <v>1714.95</v>
      </c>
      <c r="W59" s="13"/>
      <c r="X59" s="13"/>
      <c r="Y59" s="13"/>
      <c r="Z59" s="13"/>
      <c r="AB59" s="13"/>
      <c r="AC59" s="13"/>
      <c r="AD59" s="13">
        <f t="shared" si="4"/>
        <v>0</v>
      </c>
      <c r="AE59" s="49">
        <f t="shared" si="1"/>
        <v>39803.559999999976</v>
      </c>
    </row>
    <row r="60" spans="1:37" x14ac:dyDescent="0.2">
      <c r="B60" s="84" t="s">
        <v>168</v>
      </c>
      <c r="C60" s="85"/>
      <c r="D60" s="16"/>
      <c r="F60" s="13"/>
      <c r="G60" s="13"/>
      <c r="H60" s="13"/>
      <c r="I60" s="6"/>
      <c r="J60" s="13">
        <v>1974</v>
      </c>
      <c r="K60" s="37"/>
      <c r="L60" s="37"/>
      <c r="M60" s="37"/>
      <c r="N60" s="37"/>
      <c r="O60" s="13"/>
      <c r="P60" s="13"/>
      <c r="Q60" s="13"/>
      <c r="R60" s="13"/>
      <c r="S60" s="13"/>
      <c r="T60" s="13"/>
      <c r="U60" s="13"/>
      <c r="W60" s="13">
        <v>1974</v>
      </c>
      <c r="X60" s="13"/>
      <c r="Y60" s="13"/>
      <c r="Z60" s="13"/>
      <c r="AB60" s="13"/>
      <c r="AC60" s="13"/>
      <c r="AD60" s="13">
        <f t="shared" si="4"/>
        <v>0</v>
      </c>
      <c r="AE60" s="49">
        <f t="shared" si="1"/>
        <v>37829.559999999976</v>
      </c>
    </row>
    <row r="61" spans="1:37" x14ac:dyDescent="0.2">
      <c r="B61" s="84" t="s">
        <v>169</v>
      </c>
      <c r="C61" s="85"/>
      <c r="D61" s="16"/>
      <c r="F61" s="13"/>
      <c r="G61" s="13"/>
      <c r="H61" s="13"/>
      <c r="I61" s="6"/>
      <c r="J61" s="13">
        <v>3600</v>
      </c>
      <c r="K61" s="37"/>
      <c r="L61" s="37"/>
      <c r="M61" s="37"/>
      <c r="N61" s="37"/>
      <c r="O61" s="13"/>
      <c r="P61" s="13"/>
      <c r="Q61" s="13"/>
      <c r="R61" s="13"/>
      <c r="S61" s="13"/>
      <c r="T61" s="13"/>
      <c r="U61" s="13"/>
      <c r="W61" s="13">
        <v>3600</v>
      </c>
      <c r="X61" s="13"/>
      <c r="Y61" s="13"/>
      <c r="Z61" s="13"/>
      <c r="AB61" s="13"/>
      <c r="AC61" s="13"/>
      <c r="AD61" s="13">
        <f t="shared" si="4"/>
        <v>0</v>
      </c>
      <c r="AE61" s="49">
        <f t="shared" si="1"/>
        <v>34229.559999999976</v>
      </c>
    </row>
    <row r="62" spans="1:37" x14ac:dyDescent="0.2">
      <c r="B62" s="84" t="s">
        <v>18</v>
      </c>
      <c r="C62" s="85"/>
      <c r="D62" s="16"/>
      <c r="F62" s="13">
        <v>8000</v>
      </c>
      <c r="G62" s="13"/>
      <c r="H62" s="13"/>
      <c r="I62" s="6"/>
      <c r="J62" s="37"/>
      <c r="K62" s="37"/>
      <c r="L62" s="37"/>
      <c r="M62" s="37"/>
      <c r="N62" s="37"/>
      <c r="O62" s="13"/>
      <c r="P62" s="13"/>
      <c r="Q62" s="13"/>
      <c r="R62" s="13"/>
      <c r="S62" s="13"/>
      <c r="T62" s="13"/>
      <c r="U62" s="13"/>
      <c r="W62" s="13">
        <v>8000</v>
      </c>
      <c r="X62" s="13"/>
      <c r="Y62" s="13"/>
      <c r="Z62" s="13"/>
      <c r="AB62" s="13"/>
      <c r="AC62" s="13"/>
      <c r="AD62" s="13">
        <f t="shared" si="4"/>
        <v>0</v>
      </c>
      <c r="AE62" s="49">
        <f t="shared" si="1"/>
        <v>26229.559999999976</v>
      </c>
    </row>
    <row r="63" spans="1:37" x14ac:dyDescent="0.2">
      <c r="B63" s="84" t="s">
        <v>170</v>
      </c>
      <c r="C63" s="85"/>
      <c r="D63" s="16"/>
      <c r="E63" s="3">
        <v>2711.7</v>
      </c>
      <c r="F63" s="13"/>
      <c r="G63" s="13"/>
      <c r="H63" s="13"/>
      <c r="I63" s="6"/>
      <c r="J63" s="37"/>
      <c r="K63" s="37"/>
      <c r="L63" s="36"/>
      <c r="M63" s="37"/>
      <c r="N63" s="37"/>
      <c r="O63" s="13"/>
      <c r="P63" s="13"/>
      <c r="Q63" s="13"/>
      <c r="R63" s="13"/>
      <c r="S63" s="13"/>
      <c r="T63" s="13"/>
      <c r="U63" s="13"/>
      <c r="V63" s="5">
        <v>2711.7</v>
      </c>
      <c r="W63" s="13"/>
      <c r="X63" s="13"/>
      <c r="Y63" s="13"/>
      <c r="Z63" s="13"/>
      <c r="AB63" s="13"/>
      <c r="AC63" s="13"/>
      <c r="AD63" s="13">
        <f t="shared" si="4"/>
        <v>0</v>
      </c>
      <c r="AE63" s="49">
        <f t="shared" si="1"/>
        <v>28941.259999999977</v>
      </c>
    </row>
    <row r="64" spans="1:37" x14ac:dyDescent="0.2">
      <c r="B64" s="84" t="s">
        <v>171</v>
      </c>
      <c r="C64" s="85"/>
      <c r="D64" s="16"/>
      <c r="E64" s="3">
        <v>3419.1</v>
      </c>
      <c r="F64" s="13"/>
      <c r="G64" s="13"/>
      <c r="H64" s="13"/>
      <c r="I64" s="6"/>
      <c r="J64" s="37"/>
      <c r="K64" s="37"/>
      <c r="L64" s="36"/>
      <c r="M64" s="37"/>
      <c r="N64" s="37"/>
      <c r="O64" s="13"/>
      <c r="P64" s="13"/>
      <c r="Q64" s="13"/>
      <c r="R64" s="13"/>
      <c r="S64" s="13"/>
      <c r="T64" s="13"/>
      <c r="U64" s="13"/>
      <c r="V64" s="5">
        <v>3419.1</v>
      </c>
      <c r="W64" s="13"/>
      <c r="X64" s="13"/>
      <c r="Y64" s="13"/>
      <c r="Z64" s="13"/>
      <c r="AB64" s="13"/>
      <c r="AC64" s="13"/>
      <c r="AD64" s="13">
        <f t="shared" si="4"/>
        <v>0</v>
      </c>
      <c r="AE64" s="49">
        <f t="shared" si="1"/>
        <v>32360.359999999975</v>
      </c>
      <c r="AF64" t="s">
        <v>172</v>
      </c>
    </row>
    <row r="65" spans="2:32" x14ac:dyDescent="0.2">
      <c r="B65" s="86" t="s">
        <v>173</v>
      </c>
      <c r="C65" s="85"/>
      <c r="D65" s="16"/>
      <c r="F65" s="13"/>
      <c r="G65" s="13"/>
      <c r="H65" s="13"/>
      <c r="I65" s="6"/>
      <c r="J65" s="37"/>
      <c r="K65" s="37"/>
      <c r="L65" s="36"/>
      <c r="M65" s="37"/>
      <c r="N65" s="37"/>
      <c r="O65" s="13"/>
      <c r="P65" s="13"/>
      <c r="Q65" s="13"/>
      <c r="R65" s="13"/>
      <c r="S65" s="13"/>
      <c r="T65" s="13"/>
      <c r="U65" s="13"/>
      <c r="W65" s="13"/>
      <c r="X65" s="13"/>
      <c r="Y65" s="13"/>
      <c r="Z65" s="13"/>
      <c r="AB65" s="13"/>
      <c r="AC65" s="13"/>
      <c r="AD65" s="13">
        <f t="shared" si="4"/>
        <v>0</v>
      </c>
      <c r="AE65" s="49">
        <f t="shared" si="1"/>
        <v>32360.359999999975</v>
      </c>
    </row>
    <row r="66" spans="2:32" x14ac:dyDescent="0.2">
      <c r="B66" s="84" t="s">
        <v>165</v>
      </c>
      <c r="C66" s="85"/>
      <c r="D66" s="16"/>
      <c r="F66" s="13"/>
      <c r="G66" s="13"/>
      <c r="H66" s="13"/>
      <c r="I66" s="13"/>
      <c r="J66" s="37"/>
      <c r="K66" s="37"/>
      <c r="L66" s="37"/>
      <c r="M66" s="37"/>
      <c r="N66" s="37"/>
      <c r="O66" s="13"/>
      <c r="P66" s="13"/>
      <c r="Q66" s="13"/>
      <c r="R66" s="13">
        <v>8.5</v>
      </c>
      <c r="S66" s="13"/>
      <c r="T66" s="13"/>
      <c r="U66" s="13"/>
      <c r="W66" s="13">
        <v>8.5</v>
      </c>
      <c r="X66" s="13"/>
      <c r="Y66" s="13"/>
      <c r="Z66" s="13"/>
      <c r="AB66" s="13"/>
      <c r="AC66" s="13"/>
      <c r="AD66" s="13">
        <f t="shared" si="4"/>
        <v>0</v>
      </c>
      <c r="AE66" s="49">
        <f t="shared" si="1"/>
        <v>32351.859999999975</v>
      </c>
    </row>
    <row r="67" spans="2:32" x14ac:dyDescent="0.2">
      <c r="B67" s="88" t="s">
        <v>175</v>
      </c>
      <c r="C67" s="88"/>
      <c r="D67" s="16"/>
      <c r="E67" s="3">
        <v>2652.74</v>
      </c>
      <c r="F67" s="13"/>
      <c r="G67" s="13"/>
      <c r="H67" s="13"/>
      <c r="I67" s="13"/>
      <c r="J67" s="37"/>
      <c r="K67" s="37"/>
      <c r="L67" s="37"/>
      <c r="M67" s="37"/>
      <c r="N67" s="37"/>
      <c r="O67" s="13"/>
      <c r="P67" s="13"/>
      <c r="Q67" s="13"/>
      <c r="R67" s="13"/>
      <c r="S67" s="13"/>
      <c r="T67" s="13"/>
      <c r="U67" s="13"/>
      <c r="V67" s="5">
        <v>2652.74</v>
      </c>
      <c r="W67" s="13"/>
      <c r="X67" s="13"/>
      <c r="Y67" s="13"/>
      <c r="Z67" s="13"/>
      <c r="AB67" s="13"/>
      <c r="AC67" s="13"/>
      <c r="AD67" s="13">
        <f t="shared" si="4"/>
        <v>0</v>
      </c>
      <c r="AE67" s="49">
        <f t="shared" si="1"/>
        <v>35004.599999999977</v>
      </c>
    </row>
    <row r="68" spans="2:32" x14ac:dyDescent="0.2">
      <c r="B68" s="88" t="s">
        <v>7</v>
      </c>
      <c r="C68" s="88"/>
      <c r="D68" s="16"/>
      <c r="F68" s="13"/>
      <c r="G68" s="13"/>
      <c r="H68" s="13"/>
      <c r="I68" s="13"/>
      <c r="J68" s="13"/>
      <c r="K68" s="13"/>
      <c r="L68" s="13">
        <v>8400</v>
      </c>
      <c r="M68" s="13"/>
      <c r="N68" s="13"/>
      <c r="O68" s="13"/>
      <c r="P68" s="13"/>
      <c r="Q68" s="13"/>
      <c r="R68" s="13"/>
      <c r="S68" s="13"/>
      <c r="T68" s="13"/>
      <c r="U68" s="13"/>
      <c r="W68" s="13">
        <v>8400</v>
      </c>
      <c r="X68" s="13"/>
      <c r="Y68" s="13"/>
      <c r="Z68" s="13"/>
      <c r="AB68" s="13"/>
      <c r="AC68" s="13"/>
      <c r="AD68" s="13">
        <f t="shared" si="4"/>
        <v>0</v>
      </c>
      <c r="AE68" s="49">
        <f t="shared" si="1"/>
        <v>26604.599999999977</v>
      </c>
    </row>
    <row r="69" spans="2:32" x14ac:dyDescent="0.2">
      <c r="B69" s="88" t="s">
        <v>168</v>
      </c>
      <c r="C69" s="88"/>
      <c r="D69" s="16"/>
      <c r="F69" s="13"/>
      <c r="G69" s="13"/>
      <c r="H69" s="13"/>
      <c r="I69" s="13"/>
      <c r="J69" s="13">
        <v>2176</v>
      </c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W69" s="13">
        <v>2176</v>
      </c>
      <c r="X69" s="13"/>
      <c r="Y69" s="13"/>
      <c r="Z69" s="13"/>
      <c r="AB69" s="13"/>
      <c r="AC69" s="13"/>
      <c r="AD69" s="13">
        <f t="shared" si="4"/>
        <v>0</v>
      </c>
      <c r="AE69" s="49">
        <f t="shared" si="1"/>
        <v>24428.599999999977</v>
      </c>
    </row>
    <row r="70" spans="2:32" x14ac:dyDescent="0.2">
      <c r="B70" s="88" t="s">
        <v>8</v>
      </c>
      <c r="C70" s="88"/>
      <c r="D70" s="16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>
        <v>5600</v>
      </c>
      <c r="Q70" s="13"/>
      <c r="R70" s="13"/>
      <c r="S70" s="13"/>
      <c r="T70" s="13"/>
      <c r="U70" s="13"/>
      <c r="W70" s="13">
        <v>5600</v>
      </c>
      <c r="X70" s="13"/>
      <c r="Y70" s="13"/>
      <c r="Z70" s="13"/>
      <c r="AB70" s="13"/>
      <c r="AC70" s="13"/>
      <c r="AD70" s="13">
        <f t="shared" si="4"/>
        <v>0</v>
      </c>
      <c r="AE70" s="49">
        <f t="shared" si="1"/>
        <v>18828.599999999977</v>
      </c>
    </row>
    <row r="71" spans="2:32" x14ac:dyDescent="0.2">
      <c r="B71" s="88" t="s">
        <v>174</v>
      </c>
      <c r="C71" s="88"/>
      <c r="D71" s="16"/>
      <c r="E71" s="3">
        <v>530.54999999999995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5">
        <v>530.54999999999995</v>
      </c>
      <c r="W71" s="13"/>
      <c r="X71" s="13"/>
      <c r="Y71" s="13"/>
      <c r="Z71" s="13"/>
      <c r="AB71" s="13"/>
      <c r="AC71" s="13"/>
      <c r="AD71" s="13">
        <f t="shared" si="4"/>
        <v>0</v>
      </c>
      <c r="AE71" s="49">
        <f t="shared" si="1"/>
        <v>19359.149999999976</v>
      </c>
    </row>
    <row r="72" spans="2:32" x14ac:dyDescent="0.2">
      <c r="B72" s="88" t="s">
        <v>174</v>
      </c>
      <c r="C72" s="88"/>
      <c r="D72" s="16"/>
      <c r="E72" s="3">
        <v>294.75</v>
      </c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5">
        <v>294.75</v>
      </c>
      <c r="W72" s="13"/>
      <c r="X72" s="13"/>
      <c r="Y72" s="13"/>
      <c r="Z72" s="13"/>
      <c r="AB72" s="13"/>
      <c r="AC72" s="13"/>
      <c r="AD72" s="13">
        <f t="shared" si="4"/>
        <v>0</v>
      </c>
      <c r="AE72" s="49">
        <f t="shared" si="1"/>
        <v>19653.899999999976</v>
      </c>
    </row>
    <row r="73" spans="2:32" x14ac:dyDescent="0.2">
      <c r="B73" s="88" t="s">
        <v>176</v>
      </c>
      <c r="C73" s="88"/>
      <c r="D73" s="16"/>
      <c r="F73" s="13"/>
      <c r="G73" s="13"/>
      <c r="H73" s="13"/>
      <c r="I73" s="13">
        <v>550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5">
        <v>550</v>
      </c>
      <c r="W73" s="13"/>
      <c r="X73" s="13"/>
      <c r="Y73" s="13"/>
      <c r="Z73" s="13"/>
      <c r="AB73" s="13"/>
      <c r="AC73" s="13"/>
      <c r="AD73" s="13">
        <f t="shared" si="4"/>
        <v>0</v>
      </c>
      <c r="AE73" s="49">
        <f t="shared" si="1"/>
        <v>20203.899999999976</v>
      </c>
      <c r="AF73" t="s">
        <v>177</v>
      </c>
    </row>
    <row r="74" spans="2:32" x14ac:dyDescent="0.2">
      <c r="B74" s="86" t="s">
        <v>178</v>
      </c>
      <c r="C74" s="85"/>
      <c r="D74" s="16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W74" s="13"/>
      <c r="X74" s="13"/>
      <c r="Y74" s="13"/>
      <c r="Z74" s="13"/>
      <c r="AB74" s="13"/>
      <c r="AC74" s="13"/>
      <c r="AD74" s="13">
        <f t="shared" si="4"/>
        <v>0</v>
      </c>
      <c r="AE74" s="49">
        <f t="shared" si="1"/>
        <v>20203.899999999976</v>
      </c>
    </row>
    <row r="75" spans="2:32" x14ac:dyDescent="0.2">
      <c r="B75" s="84" t="s">
        <v>165</v>
      </c>
      <c r="C75" s="85"/>
      <c r="D75" s="16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>
        <v>12.5</v>
      </c>
      <c r="S75" s="13"/>
      <c r="T75" s="13"/>
      <c r="U75" s="13"/>
      <c r="W75" s="13">
        <v>12.5</v>
      </c>
      <c r="X75" s="13"/>
      <c r="Y75" s="13"/>
      <c r="Z75" s="13"/>
      <c r="AB75" s="13"/>
      <c r="AC75" s="13"/>
      <c r="AD75" s="13">
        <f t="shared" si="4"/>
        <v>0</v>
      </c>
      <c r="AE75" s="49">
        <f t="shared" ref="AE75:AE138" si="6">AE74+V75-W75</f>
        <v>20191.399999999976</v>
      </c>
    </row>
    <row r="76" spans="2:32" x14ac:dyDescent="0.2">
      <c r="B76" s="84" t="s">
        <v>174</v>
      </c>
      <c r="C76" s="85"/>
      <c r="D76" s="16"/>
      <c r="E76" s="3">
        <v>147.37</v>
      </c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5">
        <v>147.37</v>
      </c>
      <c r="W76" s="13"/>
      <c r="X76" s="13"/>
      <c r="Y76" s="13"/>
      <c r="Z76" s="13"/>
      <c r="AB76" s="13"/>
      <c r="AC76" s="13"/>
      <c r="AD76" s="13">
        <f t="shared" si="4"/>
        <v>0</v>
      </c>
      <c r="AE76" s="49">
        <f t="shared" si="6"/>
        <v>20338.769999999975</v>
      </c>
    </row>
    <row r="77" spans="2:32" x14ac:dyDescent="0.2">
      <c r="B77" s="84" t="s">
        <v>8</v>
      </c>
      <c r="C77" s="85"/>
      <c r="D77" s="16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>
        <v>4987.5</v>
      </c>
      <c r="Q77" s="13"/>
      <c r="R77" s="13"/>
      <c r="S77" s="13"/>
      <c r="T77" s="13"/>
      <c r="U77" s="13"/>
      <c r="W77" s="13">
        <v>4987.5</v>
      </c>
      <c r="X77" s="13"/>
      <c r="Y77" s="13"/>
      <c r="Z77" s="13"/>
      <c r="AB77" s="13"/>
      <c r="AC77" s="13"/>
      <c r="AD77" s="13">
        <f t="shared" si="4"/>
        <v>0</v>
      </c>
      <c r="AE77" s="49">
        <f t="shared" si="6"/>
        <v>15351.269999999975</v>
      </c>
    </row>
    <row r="78" spans="2:32" x14ac:dyDescent="0.2">
      <c r="B78" s="84" t="s">
        <v>168</v>
      </c>
      <c r="C78" s="85"/>
      <c r="D78" s="16"/>
      <c r="F78" s="13"/>
      <c r="G78" s="13"/>
      <c r="H78" s="13"/>
      <c r="I78" s="13"/>
      <c r="J78" s="13">
        <v>1938</v>
      </c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W78" s="13">
        <v>1938</v>
      </c>
      <c r="X78" s="13"/>
      <c r="Y78" s="13"/>
      <c r="Z78" s="13"/>
      <c r="AB78" s="13"/>
      <c r="AC78" s="13"/>
      <c r="AD78" s="13">
        <f t="shared" si="4"/>
        <v>0</v>
      </c>
      <c r="AE78" s="49">
        <f t="shared" si="6"/>
        <v>13413.269999999975</v>
      </c>
    </row>
    <row r="79" spans="2:32" x14ac:dyDescent="0.2">
      <c r="B79" s="84" t="s">
        <v>174</v>
      </c>
      <c r="C79" s="85"/>
      <c r="D79" s="16"/>
      <c r="E79" s="3">
        <v>29.47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5">
        <v>29.47</v>
      </c>
      <c r="W79" s="13"/>
      <c r="X79" s="13"/>
      <c r="Y79" s="13"/>
      <c r="Z79" s="13"/>
      <c r="AB79" s="13"/>
      <c r="AC79" s="13"/>
      <c r="AD79" s="13">
        <f t="shared" si="4"/>
        <v>0</v>
      </c>
      <c r="AE79" s="49">
        <f t="shared" si="6"/>
        <v>13442.739999999974</v>
      </c>
    </row>
    <row r="80" spans="2:32" x14ac:dyDescent="0.2">
      <c r="B80" s="84" t="s">
        <v>179</v>
      </c>
      <c r="C80" s="85"/>
      <c r="D80" s="16"/>
      <c r="F80" s="13"/>
      <c r="G80" s="13"/>
      <c r="H80" s="13"/>
      <c r="I80" s="13">
        <v>270.19</v>
      </c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5">
        <v>270.19</v>
      </c>
      <c r="W80" s="13"/>
      <c r="X80" s="13"/>
      <c r="Y80" s="13"/>
      <c r="Z80" s="13"/>
      <c r="AB80" s="13"/>
      <c r="AC80" s="13"/>
      <c r="AD80" s="13">
        <f t="shared" si="4"/>
        <v>0</v>
      </c>
      <c r="AE80" s="49">
        <f t="shared" si="6"/>
        <v>13712.929999999975</v>
      </c>
    </row>
    <row r="81" spans="2:32" x14ac:dyDescent="0.2">
      <c r="B81" s="84" t="s">
        <v>174</v>
      </c>
      <c r="C81" s="85"/>
      <c r="D81" s="16"/>
      <c r="E81" s="3">
        <v>265.27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5">
        <v>265.27</v>
      </c>
      <c r="W81" s="13"/>
      <c r="X81" s="13"/>
      <c r="Y81" s="13"/>
      <c r="Z81" s="13"/>
      <c r="AB81" s="13"/>
      <c r="AC81" s="13"/>
      <c r="AD81" s="13">
        <f t="shared" si="4"/>
        <v>0</v>
      </c>
      <c r="AE81" s="49">
        <f t="shared" si="6"/>
        <v>13978.199999999975</v>
      </c>
      <c r="AF81" t="s">
        <v>180</v>
      </c>
    </row>
    <row r="82" spans="2:32" x14ac:dyDescent="0.2">
      <c r="B82" s="86" t="s">
        <v>181</v>
      </c>
      <c r="C82" s="85"/>
      <c r="D82" s="16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W82" s="13"/>
      <c r="X82" s="13"/>
      <c r="Y82" s="13"/>
      <c r="Z82" s="13"/>
      <c r="AB82" s="13"/>
      <c r="AC82" s="13"/>
      <c r="AD82" s="13">
        <f t="shared" si="4"/>
        <v>0</v>
      </c>
      <c r="AE82" s="49">
        <f t="shared" si="6"/>
        <v>13978.199999999975</v>
      </c>
    </row>
    <row r="83" spans="2:32" x14ac:dyDescent="0.2">
      <c r="B83" s="84" t="s">
        <v>165</v>
      </c>
      <c r="C83" s="85"/>
      <c r="D83" s="16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>
        <v>7</v>
      </c>
      <c r="S83" s="13"/>
      <c r="T83" s="13"/>
      <c r="U83" s="13"/>
      <c r="W83" s="13">
        <v>7</v>
      </c>
      <c r="X83" s="13"/>
      <c r="Y83" s="13"/>
      <c r="Z83" s="13"/>
      <c r="AB83" s="13"/>
      <c r="AC83" s="13"/>
      <c r="AD83" s="13">
        <f t="shared" si="4"/>
        <v>0</v>
      </c>
      <c r="AE83" s="49">
        <f t="shared" si="6"/>
        <v>13971.199999999975</v>
      </c>
    </row>
    <row r="84" spans="2:32" x14ac:dyDescent="0.2">
      <c r="B84" s="84" t="s">
        <v>182</v>
      </c>
      <c r="C84" s="85"/>
      <c r="D84" s="16"/>
      <c r="E84" s="3">
        <v>4833.8999999999996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5">
        <v>4833.8999999999996</v>
      </c>
      <c r="W84" s="13"/>
      <c r="X84" s="13"/>
      <c r="Y84" s="13"/>
      <c r="Z84" s="13"/>
      <c r="AB84" s="13"/>
      <c r="AC84" s="13"/>
      <c r="AD84" s="13">
        <f t="shared" si="4"/>
        <v>0</v>
      </c>
      <c r="AE84" s="49">
        <f t="shared" si="6"/>
        <v>18805.099999999977</v>
      </c>
    </row>
    <row r="85" spans="2:32" x14ac:dyDescent="0.2">
      <c r="B85" s="84" t="s">
        <v>183</v>
      </c>
      <c r="C85" s="85"/>
      <c r="D85" s="16">
        <v>600</v>
      </c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W85" s="13">
        <v>600</v>
      </c>
      <c r="X85" s="13"/>
      <c r="Y85" s="13"/>
      <c r="Z85" s="13"/>
      <c r="AB85" s="13"/>
      <c r="AC85" s="13"/>
      <c r="AD85" s="13">
        <f t="shared" si="4"/>
        <v>0</v>
      </c>
      <c r="AE85" s="49">
        <f t="shared" si="6"/>
        <v>18205.099999999977</v>
      </c>
    </row>
    <row r="86" spans="2:32" x14ac:dyDescent="0.2">
      <c r="B86" s="84" t="s">
        <v>184</v>
      </c>
      <c r="C86" s="85"/>
      <c r="D86" s="16"/>
      <c r="E86" s="3">
        <v>4411.42</v>
      </c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5">
        <v>4411.42</v>
      </c>
      <c r="W86" s="13"/>
      <c r="X86" s="13"/>
      <c r="Y86" s="13"/>
      <c r="Z86" s="13"/>
      <c r="AB86" s="13"/>
      <c r="AC86" s="13"/>
      <c r="AD86" s="13">
        <f t="shared" si="4"/>
        <v>0</v>
      </c>
      <c r="AE86" s="49">
        <f t="shared" si="6"/>
        <v>22616.519999999975</v>
      </c>
    </row>
    <row r="87" spans="2:32" x14ac:dyDescent="0.2">
      <c r="B87" s="84" t="s">
        <v>185</v>
      </c>
      <c r="C87" s="85"/>
      <c r="D87" s="16"/>
      <c r="E87" s="3">
        <v>117.9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5">
        <v>117.9</v>
      </c>
      <c r="W87" s="13"/>
      <c r="X87" s="13"/>
      <c r="Y87" s="13"/>
      <c r="Z87" s="13"/>
      <c r="AB87" s="13"/>
      <c r="AC87" s="13"/>
      <c r="AD87" s="13">
        <f t="shared" si="4"/>
        <v>0</v>
      </c>
      <c r="AE87" s="49">
        <f t="shared" si="6"/>
        <v>22734.419999999976</v>
      </c>
    </row>
    <row r="88" spans="2:32" x14ac:dyDescent="0.2">
      <c r="B88" s="84" t="s">
        <v>185</v>
      </c>
      <c r="C88" s="85"/>
      <c r="D88" s="16"/>
      <c r="E88" s="3">
        <v>58.95</v>
      </c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5">
        <v>58.95</v>
      </c>
      <c r="W88" s="13"/>
      <c r="X88" s="13"/>
      <c r="Y88" s="13"/>
      <c r="Z88" s="13"/>
      <c r="AB88" s="13"/>
      <c r="AC88" s="13"/>
      <c r="AD88" s="13">
        <f t="shared" si="4"/>
        <v>0</v>
      </c>
      <c r="AE88" s="49">
        <f t="shared" si="6"/>
        <v>22793.369999999977</v>
      </c>
    </row>
    <row r="89" spans="2:32" x14ac:dyDescent="0.2">
      <c r="B89" s="86" t="s">
        <v>187</v>
      </c>
      <c r="C89" s="85"/>
      <c r="D89" s="16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W89" s="13"/>
      <c r="X89" s="13"/>
      <c r="Y89" s="13"/>
      <c r="Z89" s="13"/>
      <c r="AB89" s="13"/>
      <c r="AC89" s="13"/>
      <c r="AD89" s="13">
        <f t="shared" si="4"/>
        <v>0</v>
      </c>
      <c r="AE89" s="49">
        <f t="shared" si="6"/>
        <v>22793.369999999977</v>
      </c>
    </row>
    <row r="90" spans="2:32" x14ac:dyDescent="0.2">
      <c r="B90" s="84" t="s">
        <v>165</v>
      </c>
      <c r="C90" s="85"/>
      <c r="D90" s="16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>
        <v>5.5</v>
      </c>
      <c r="S90" s="13"/>
      <c r="T90" s="13"/>
      <c r="U90" s="13"/>
      <c r="W90" s="13">
        <v>5.5</v>
      </c>
      <c r="X90" s="13"/>
      <c r="Y90" s="13"/>
      <c r="Z90" s="13"/>
      <c r="AB90" s="13"/>
      <c r="AC90" s="13"/>
      <c r="AD90" s="13">
        <f t="shared" si="4"/>
        <v>0</v>
      </c>
      <c r="AE90" s="49">
        <f t="shared" si="6"/>
        <v>22787.869999999977</v>
      </c>
      <c r="AF90" t="s">
        <v>186</v>
      </c>
    </row>
    <row r="91" spans="2:32" x14ac:dyDescent="0.2">
      <c r="B91" s="84" t="s">
        <v>167</v>
      </c>
      <c r="C91" s="85"/>
      <c r="D91" s="16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>
        <v>2166.56</v>
      </c>
      <c r="V91" s="5">
        <v>2166.56</v>
      </c>
      <c r="W91" s="13"/>
      <c r="X91" s="13"/>
      <c r="Y91" s="13"/>
      <c r="Z91" s="13"/>
      <c r="AB91" s="13"/>
      <c r="AC91" s="13"/>
      <c r="AD91" s="13">
        <f t="shared" si="4"/>
        <v>0</v>
      </c>
      <c r="AE91" s="49">
        <f t="shared" si="6"/>
        <v>24954.429999999978</v>
      </c>
    </row>
    <row r="92" spans="2:32" x14ac:dyDescent="0.2">
      <c r="B92" s="84" t="s">
        <v>8</v>
      </c>
      <c r="C92" s="85"/>
      <c r="D92" s="16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>
        <v>5337.5</v>
      </c>
      <c r="Q92" s="13"/>
      <c r="R92" s="13"/>
      <c r="S92" s="13"/>
      <c r="T92" s="13"/>
      <c r="U92" s="13"/>
      <c r="W92" s="13">
        <v>5337.5</v>
      </c>
      <c r="X92" s="13"/>
      <c r="Y92" s="13"/>
      <c r="Z92" s="13"/>
      <c r="AB92" s="13"/>
      <c r="AC92" s="13"/>
      <c r="AD92" s="13">
        <f t="shared" ref="AD92:AD101" si="7">D92+F92+H92+J92+L92+N92+P92+R92+T92+V92+X92+Z92+AB92-E92-G92-I92-K92-M92-O92-Q92-S92-U92-W92-Y92-AA92-AC92</f>
        <v>0</v>
      </c>
      <c r="AE92" s="49">
        <f t="shared" si="6"/>
        <v>19616.929999999978</v>
      </c>
    </row>
    <row r="93" spans="2:32" x14ac:dyDescent="0.2">
      <c r="B93" s="84" t="s">
        <v>32</v>
      </c>
      <c r="C93" s="85"/>
      <c r="D93" s="16"/>
      <c r="E93" s="3">
        <v>3826.83</v>
      </c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5">
        <v>3826.83</v>
      </c>
      <c r="W93" s="13"/>
      <c r="X93" s="13"/>
      <c r="Y93" s="13"/>
      <c r="Z93" s="13"/>
      <c r="AB93" s="13"/>
      <c r="AC93" s="13"/>
      <c r="AD93" s="13">
        <f t="shared" si="7"/>
        <v>0</v>
      </c>
      <c r="AE93" s="49">
        <f t="shared" si="6"/>
        <v>23443.75999999998</v>
      </c>
    </row>
    <row r="94" spans="2:32" x14ac:dyDescent="0.2">
      <c r="B94" s="84" t="s">
        <v>32</v>
      </c>
      <c r="C94" s="85"/>
      <c r="D94" s="16"/>
      <c r="E94" s="3">
        <v>353.7</v>
      </c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5">
        <v>353.7</v>
      </c>
      <c r="W94" s="13"/>
      <c r="X94" s="13"/>
      <c r="Y94" s="13"/>
      <c r="Z94" s="13"/>
      <c r="AB94" s="13"/>
      <c r="AC94" s="13"/>
      <c r="AD94" s="13">
        <f t="shared" si="7"/>
        <v>0</v>
      </c>
      <c r="AE94" s="49">
        <f t="shared" si="6"/>
        <v>23797.459999999981</v>
      </c>
    </row>
    <row r="95" spans="2:32" x14ac:dyDescent="0.2">
      <c r="B95" s="84" t="s">
        <v>32</v>
      </c>
      <c r="C95" s="85"/>
      <c r="D95" s="16"/>
      <c r="E95" s="3">
        <v>3301.2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5">
        <v>3301.2</v>
      </c>
      <c r="W95" s="13"/>
      <c r="X95" s="13"/>
      <c r="Y95" s="13"/>
      <c r="Z95" s="13"/>
      <c r="AB95" s="13"/>
      <c r="AC95" s="13"/>
      <c r="AD95" s="13">
        <f t="shared" si="7"/>
        <v>0</v>
      </c>
      <c r="AE95" s="49">
        <f t="shared" si="6"/>
        <v>27098.659999999982</v>
      </c>
    </row>
    <row r="96" spans="2:32" x14ac:dyDescent="0.2">
      <c r="B96" s="84" t="s">
        <v>32</v>
      </c>
      <c r="C96" s="85"/>
      <c r="D96" s="16"/>
      <c r="E96" s="3">
        <v>4038.07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5">
        <v>4038.07</v>
      </c>
      <c r="W96" s="13"/>
      <c r="X96" s="13"/>
      <c r="Y96" s="13"/>
      <c r="Z96" s="13"/>
      <c r="AB96" s="13"/>
      <c r="AC96" s="13"/>
      <c r="AD96" s="13">
        <f t="shared" si="7"/>
        <v>0</v>
      </c>
      <c r="AE96" s="49">
        <f t="shared" si="6"/>
        <v>31136.729999999981</v>
      </c>
    </row>
    <row r="97" spans="2:32" x14ac:dyDescent="0.2">
      <c r="B97" s="84" t="s">
        <v>32</v>
      </c>
      <c r="C97" s="85"/>
      <c r="D97" s="16"/>
      <c r="E97" s="3">
        <v>510.9</v>
      </c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5">
        <v>510.9</v>
      </c>
      <c r="W97" s="13"/>
      <c r="X97" s="13"/>
      <c r="Y97" s="13"/>
      <c r="Z97" s="13"/>
      <c r="AB97" s="13"/>
      <c r="AC97" s="13"/>
      <c r="AD97" s="13">
        <f t="shared" si="7"/>
        <v>0</v>
      </c>
      <c r="AE97" s="49">
        <f t="shared" si="6"/>
        <v>31647.629999999983</v>
      </c>
    </row>
    <row r="98" spans="2:32" x14ac:dyDescent="0.2">
      <c r="B98" s="84" t="s">
        <v>32</v>
      </c>
      <c r="C98" s="85"/>
      <c r="D98" s="16"/>
      <c r="E98" s="3">
        <v>2593.8000000000002</v>
      </c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5">
        <v>2593.8000000000002</v>
      </c>
      <c r="W98" s="13"/>
      <c r="X98" s="13"/>
      <c r="Y98" s="13"/>
      <c r="Z98" s="13"/>
      <c r="AB98" s="13"/>
      <c r="AC98" s="13"/>
      <c r="AD98" s="13">
        <f t="shared" si="7"/>
        <v>0</v>
      </c>
      <c r="AE98" s="49">
        <f t="shared" si="6"/>
        <v>34241.429999999986</v>
      </c>
    </row>
    <row r="99" spans="2:32" x14ac:dyDescent="0.2">
      <c r="B99" s="84" t="s">
        <v>32</v>
      </c>
      <c r="C99" s="85"/>
      <c r="D99" s="16"/>
      <c r="E99" s="3">
        <v>29.47</v>
      </c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5">
        <v>29.47</v>
      </c>
      <c r="W99" s="13"/>
      <c r="X99" s="13"/>
      <c r="Y99" s="13"/>
      <c r="Z99" s="13"/>
      <c r="AB99" s="13"/>
      <c r="AC99" s="13"/>
      <c r="AD99" s="13">
        <f t="shared" si="7"/>
        <v>0</v>
      </c>
      <c r="AE99" s="49">
        <f t="shared" si="6"/>
        <v>34270.899999999987</v>
      </c>
    </row>
    <row r="100" spans="2:32" x14ac:dyDescent="0.2">
      <c r="B100" s="84" t="s">
        <v>32</v>
      </c>
      <c r="C100" s="85"/>
      <c r="D100" s="16"/>
      <c r="E100" s="3">
        <v>3389.62</v>
      </c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5">
        <v>3389.62</v>
      </c>
      <c r="W100" s="13"/>
      <c r="X100" s="13"/>
      <c r="Y100" s="13"/>
      <c r="Z100" s="13"/>
      <c r="AB100" s="13"/>
      <c r="AC100" s="13"/>
      <c r="AD100" s="13">
        <f t="shared" si="7"/>
        <v>0</v>
      </c>
      <c r="AE100" s="49">
        <f t="shared" si="6"/>
        <v>37660.51999999999</v>
      </c>
      <c r="AF100" t="s">
        <v>188</v>
      </c>
    </row>
    <row r="101" spans="2:32" x14ac:dyDescent="0.2">
      <c r="B101" s="86" t="s">
        <v>189</v>
      </c>
      <c r="C101" s="85"/>
      <c r="D101" s="16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W101" s="13"/>
      <c r="X101" s="13"/>
      <c r="Y101" s="13"/>
      <c r="Z101" s="13"/>
      <c r="AB101" s="13"/>
      <c r="AC101" s="13"/>
      <c r="AD101" s="13">
        <f t="shared" si="7"/>
        <v>0</v>
      </c>
      <c r="AE101" s="49">
        <f t="shared" si="6"/>
        <v>37660.51999999999</v>
      </c>
    </row>
    <row r="102" spans="2:32" x14ac:dyDescent="0.2">
      <c r="B102" s="84" t="s">
        <v>165</v>
      </c>
      <c r="C102" s="85"/>
      <c r="D102" s="16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>
        <v>5.5</v>
      </c>
      <c r="S102" s="13"/>
      <c r="T102" s="13"/>
      <c r="U102" s="13"/>
      <c r="W102" s="13">
        <v>5.5</v>
      </c>
      <c r="X102" s="13"/>
      <c r="Y102" s="13"/>
      <c r="Z102" s="13"/>
      <c r="AB102" s="13"/>
      <c r="AC102" s="13"/>
      <c r="AD102" s="13">
        <f t="shared" ref="AD102:AD111" si="8">D102+F102+H102+J102+L102+N102+P102+R102+T102+V102+X102+Z102+AB102-E102-G102-I102-K102-M102-O102-Q102-S102-U102-W102-Y102-AA102-AC102</f>
        <v>0</v>
      </c>
      <c r="AE102" s="49">
        <f t="shared" si="6"/>
        <v>37655.01999999999</v>
      </c>
    </row>
    <row r="103" spans="2:32" x14ac:dyDescent="0.2">
      <c r="B103" s="84" t="s">
        <v>32</v>
      </c>
      <c r="C103" s="85"/>
      <c r="D103" s="16"/>
      <c r="E103" s="3">
        <v>343.87</v>
      </c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5">
        <v>343.87</v>
      </c>
      <c r="W103" s="13"/>
      <c r="X103" s="13"/>
      <c r="Y103" s="13"/>
      <c r="Z103" s="13"/>
      <c r="AB103" s="13"/>
      <c r="AC103" s="13"/>
      <c r="AD103" s="13">
        <f t="shared" si="8"/>
        <v>0</v>
      </c>
      <c r="AE103" s="49">
        <f t="shared" si="6"/>
        <v>37998.889999999992</v>
      </c>
    </row>
    <row r="104" spans="2:32" x14ac:dyDescent="0.2">
      <c r="B104" s="84" t="s">
        <v>32</v>
      </c>
      <c r="C104" s="85"/>
      <c r="D104" s="16"/>
      <c r="E104" s="3">
        <v>3330.67</v>
      </c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5">
        <v>3330.67</v>
      </c>
      <c r="W104" s="13"/>
      <c r="X104" s="13"/>
      <c r="Y104" s="13"/>
      <c r="Z104" s="13"/>
      <c r="AB104" s="13"/>
      <c r="AC104" s="13"/>
      <c r="AD104" s="13">
        <f t="shared" si="8"/>
        <v>0</v>
      </c>
      <c r="AE104" s="49">
        <f t="shared" si="6"/>
        <v>41329.55999999999</v>
      </c>
    </row>
    <row r="105" spans="2:32" x14ac:dyDescent="0.2">
      <c r="B105" s="84" t="s">
        <v>190</v>
      </c>
      <c r="C105" s="85"/>
      <c r="D105" s="16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>
        <v>223.75</v>
      </c>
      <c r="U105" s="13"/>
      <c r="W105" s="13">
        <v>223.75</v>
      </c>
      <c r="X105" s="13"/>
      <c r="Y105" s="13"/>
      <c r="Z105" s="13"/>
      <c r="AB105" s="13"/>
      <c r="AC105" s="13"/>
      <c r="AD105" s="13">
        <f t="shared" si="8"/>
        <v>0</v>
      </c>
      <c r="AE105" s="49">
        <f t="shared" si="6"/>
        <v>41105.80999999999</v>
      </c>
    </row>
    <row r="106" spans="2:32" x14ac:dyDescent="0.2">
      <c r="B106" s="84" t="s">
        <v>32</v>
      </c>
      <c r="C106" s="85"/>
      <c r="D106" s="16"/>
      <c r="E106" s="3">
        <v>3094.87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5">
        <v>3094.87</v>
      </c>
      <c r="W106" s="13"/>
      <c r="X106" s="13"/>
      <c r="Y106" s="13"/>
      <c r="Z106" s="13"/>
      <c r="AB106" s="13"/>
      <c r="AC106" s="13"/>
      <c r="AD106" s="13">
        <f t="shared" si="8"/>
        <v>0</v>
      </c>
      <c r="AE106" s="49">
        <f t="shared" si="6"/>
        <v>44200.679999999993</v>
      </c>
    </row>
    <row r="107" spans="2:32" x14ac:dyDescent="0.2">
      <c r="B107" s="84" t="s">
        <v>191</v>
      </c>
      <c r="C107" s="85"/>
      <c r="D107" s="16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>
        <v>435</v>
      </c>
      <c r="U107" s="13"/>
      <c r="W107" s="13">
        <v>435</v>
      </c>
      <c r="X107" s="13"/>
      <c r="Y107" s="13"/>
      <c r="Z107" s="13"/>
      <c r="AB107" s="13"/>
      <c r="AC107" s="13"/>
      <c r="AD107" s="13">
        <f t="shared" si="8"/>
        <v>0</v>
      </c>
      <c r="AE107" s="49">
        <f t="shared" si="6"/>
        <v>43765.679999999993</v>
      </c>
    </row>
    <row r="108" spans="2:32" x14ac:dyDescent="0.2">
      <c r="B108" s="84" t="s">
        <v>8</v>
      </c>
      <c r="C108" s="85"/>
      <c r="D108" s="16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>
        <v>5075</v>
      </c>
      <c r="Q108" s="13"/>
      <c r="R108" s="13"/>
      <c r="S108" s="13"/>
      <c r="T108" s="13"/>
      <c r="U108" s="13"/>
      <c r="W108" s="13">
        <v>5075</v>
      </c>
      <c r="X108" s="13"/>
      <c r="Y108" s="13"/>
      <c r="Z108" s="13"/>
      <c r="AB108" s="13"/>
      <c r="AC108" s="13"/>
      <c r="AD108" s="13">
        <f t="shared" si="8"/>
        <v>0</v>
      </c>
      <c r="AE108" s="49">
        <f t="shared" si="6"/>
        <v>38690.679999999993</v>
      </c>
    </row>
    <row r="109" spans="2:32" x14ac:dyDescent="0.2">
      <c r="B109" s="84" t="s">
        <v>192</v>
      </c>
      <c r="C109" s="85"/>
      <c r="D109" s="16"/>
      <c r="F109" s="13"/>
      <c r="G109" s="13"/>
      <c r="H109" s="13">
        <v>600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W109" s="13">
        <v>600</v>
      </c>
      <c r="X109" s="13"/>
      <c r="Y109" s="13"/>
      <c r="Z109" s="13"/>
      <c r="AB109" s="13"/>
      <c r="AC109" s="13"/>
      <c r="AD109" s="13">
        <f t="shared" si="8"/>
        <v>0</v>
      </c>
      <c r="AE109" s="49">
        <f t="shared" si="6"/>
        <v>38090.679999999993</v>
      </c>
    </row>
    <row r="110" spans="2:32" x14ac:dyDescent="0.2">
      <c r="B110" s="84" t="s">
        <v>32</v>
      </c>
      <c r="C110" s="85"/>
      <c r="D110" s="16"/>
      <c r="E110" s="3">
        <v>2593.8000000000002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5">
        <v>2593.8000000000002</v>
      </c>
      <c r="W110" s="13"/>
      <c r="X110" s="13"/>
      <c r="Y110" s="13"/>
      <c r="Z110" s="13"/>
      <c r="AB110" s="13"/>
      <c r="AC110" s="13"/>
      <c r="AD110" s="13">
        <f t="shared" si="8"/>
        <v>0</v>
      </c>
      <c r="AE110" s="49">
        <f t="shared" si="6"/>
        <v>40684.479999999996</v>
      </c>
    </row>
    <row r="111" spans="2:32" x14ac:dyDescent="0.2">
      <c r="B111" s="84" t="s">
        <v>193</v>
      </c>
      <c r="C111" s="85"/>
      <c r="D111" s="16"/>
      <c r="F111" s="13">
        <v>9000</v>
      </c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W111" s="13">
        <v>9000</v>
      </c>
      <c r="X111" s="13"/>
      <c r="Y111" s="13"/>
      <c r="Z111" s="13"/>
      <c r="AB111" s="13"/>
      <c r="AC111" s="13"/>
      <c r="AD111" s="13">
        <f t="shared" si="8"/>
        <v>0</v>
      </c>
      <c r="AE111" s="49">
        <f t="shared" si="6"/>
        <v>31684.479999999996</v>
      </c>
    </row>
    <row r="112" spans="2:32" x14ac:dyDescent="0.2">
      <c r="B112" s="84" t="s">
        <v>194</v>
      </c>
      <c r="C112" s="85"/>
      <c r="D112" s="16">
        <v>920</v>
      </c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W112" s="13">
        <v>920</v>
      </c>
      <c r="X112" s="13"/>
      <c r="Y112" s="13"/>
      <c r="Z112" s="13"/>
      <c r="AB112" s="13"/>
      <c r="AC112" s="13"/>
      <c r="AD112" s="13">
        <f t="shared" ref="AD112:AD148" si="9">D112+F112+H112+J112+L112+N112+P112+R112+T112+V112+X112+Z112+AB112-E112-G112-I112-K112-M112-O112-Q112-S112-U112-W112-Y112-AA112-AC112</f>
        <v>0</v>
      </c>
      <c r="AE112" s="49">
        <f t="shared" si="6"/>
        <v>30764.479999999996</v>
      </c>
    </row>
    <row r="113" spans="2:32" x14ac:dyDescent="0.2">
      <c r="B113" s="84" t="s">
        <v>195</v>
      </c>
      <c r="C113" s="85"/>
      <c r="D113" s="16"/>
      <c r="F113" s="13">
        <v>2000</v>
      </c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W113" s="13">
        <v>2000</v>
      </c>
      <c r="X113" s="13"/>
      <c r="Y113" s="13"/>
      <c r="Z113" s="13"/>
      <c r="AB113" s="13"/>
      <c r="AC113" s="13"/>
      <c r="AD113" s="13">
        <f t="shared" si="9"/>
        <v>0</v>
      </c>
      <c r="AE113" s="49">
        <f t="shared" si="6"/>
        <v>28764.479999999996</v>
      </c>
    </row>
    <row r="114" spans="2:32" x14ac:dyDescent="0.2">
      <c r="B114" s="84" t="s">
        <v>32</v>
      </c>
      <c r="C114" s="85"/>
      <c r="D114" s="16"/>
      <c r="E114" s="3">
        <v>3183.3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5">
        <v>3183.3</v>
      </c>
      <c r="W114" s="13"/>
      <c r="X114" s="13"/>
      <c r="Y114" s="13"/>
      <c r="Z114" s="13"/>
      <c r="AB114" s="13"/>
      <c r="AC114" s="13"/>
      <c r="AD114" s="13">
        <f t="shared" si="9"/>
        <v>0</v>
      </c>
      <c r="AE114" s="49">
        <f t="shared" si="6"/>
        <v>31947.779999999995</v>
      </c>
      <c r="AF114" t="s">
        <v>196</v>
      </c>
    </row>
    <row r="115" spans="2:32" x14ac:dyDescent="0.2">
      <c r="B115" s="86" t="s">
        <v>197</v>
      </c>
      <c r="C115" s="85"/>
      <c r="D115" s="16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W115" s="13"/>
      <c r="X115" s="13"/>
      <c r="Y115" s="13"/>
      <c r="Z115" s="13"/>
      <c r="AB115" s="13"/>
      <c r="AC115" s="13"/>
      <c r="AD115" s="13">
        <f t="shared" si="9"/>
        <v>0</v>
      </c>
      <c r="AE115" s="49">
        <f t="shared" si="6"/>
        <v>31947.779999999995</v>
      </c>
    </row>
    <row r="116" spans="2:32" x14ac:dyDescent="0.2">
      <c r="B116" s="84" t="s">
        <v>165</v>
      </c>
      <c r="C116" s="85"/>
      <c r="D116" s="16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>
        <v>26.5</v>
      </c>
      <c r="S116" s="13"/>
      <c r="T116" s="13"/>
      <c r="U116" s="13"/>
      <c r="W116" s="13">
        <v>26.5</v>
      </c>
      <c r="X116" s="13"/>
      <c r="Y116" s="13"/>
      <c r="Z116" s="13"/>
      <c r="AB116" s="13"/>
      <c r="AC116" s="13"/>
      <c r="AD116" s="13">
        <f t="shared" si="9"/>
        <v>0</v>
      </c>
      <c r="AE116" s="49">
        <f t="shared" si="6"/>
        <v>31921.279999999995</v>
      </c>
    </row>
    <row r="117" spans="2:32" x14ac:dyDescent="0.2">
      <c r="B117" s="84" t="s">
        <v>168</v>
      </c>
      <c r="C117" s="85"/>
      <c r="D117" s="16"/>
      <c r="F117" s="13"/>
      <c r="G117" s="13"/>
      <c r="H117" s="13"/>
      <c r="I117" s="13"/>
      <c r="J117" s="13">
        <v>2602</v>
      </c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W117" s="13">
        <v>2602</v>
      </c>
      <c r="X117" s="13"/>
      <c r="Y117" s="13"/>
      <c r="Z117" s="13"/>
      <c r="AB117" s="13"/>
      <c r="AC117" s="13"/>
      <c r="AD117" s="13">
        <f t="shared" si="9"/>
        <v>0</v>
      </c>
      <c r="AE117" s="49">
        <f t="shared" si="6"/>
        <v>29319.279999999995</v>
      </c>
    </row>
    <row r="118" spans="2:32" x14ac:dyDescent="0.2">
      <c r="B118" s="84" t="s">
        <v>3</v>
      </c>
      <c r="C118" s="85"/>
      <c r="D118" s="16"/>
      <c r="E118" s="3">
        <v>2829.6</v>
      </c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5">
        <v>2829.6</v>
      </c>
      <c r="W118" s="13"/>
      <c r="X118" s="13"/>
      <c r="Y118" s="13"/>
      <c r="Z118" s="13"/>
      <c r="AB118" s="13"/>
      <c r="AC118" s="13"/>
      <c r="AD118" s="13">
        <f t="shared" si="9"/>
        <v>0</v>
      </c>
      <c r="AE118" s="49">
        <f t="shared" si="6"/>
        <v>32148.879999999994</v>
      </c>
    </row>
    <row r="119" spans="2:32" x14ac:dyDescent="0.2">
      <c r="B119" s="84" t="s">
        <v>198</v>
      </c>
      <c r="C119" s="85"/>
      <c r="D119" s="16"/>
      <c r="F119" s="13"/>
      <c r="G119" s="13"/>
      <c r="H119" s="13">
        <v>2000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W119" s="13">
        <v>2000</v>
      </c>
      <c r="X119" s="13"/>
      <c r="Y119" s="13"/>
      <c r="Z119" s="13"/>
      <c r="AB119" s="13"/>
      <c r="AC119" s="13"/>
      <c r="AD119" s="13">
        <f t="shared" si="9"/>
        <v>0</v>
      </c>
      <c r="AE119" s="49">
        <f t="shared" si="6"/>
        <v>30148.879999999994</v>
      </c>
    </row>
    <row r="120" spans="2:32" x14ac:dyDescent="0.2">
      <c r="B120" s="84" t="s">
        <v>3</v>
      </c>
      <c r="C120" s="85"/>
      <c r="D120" s="16"/>
      <c r="E120" s="3">
        <v>2868.9</v>
      </c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5">
        <v>2868.9</v>
      </c>
      <c r="W120" s="13"/>
      <c r="X120" s="13"/>
      <c r="Y120" s="13"/>
      <c r="Z120" s="13"/>
      <c r="AB120" s="13"/>
      <c r="AC120" s="13"/>
      <c r="AD120" s="13">
        <f t="shared" si="9"/>
        <v>0</v>
      </c>
      <c r="AE120" s="49">
        <f t="shared" si="6"/>
        <v>33017.779999999992</v>
      </c>
    </row>
    <row r="121" spans="2:32" x14ac:dyDescent="0.2">
      <c r="B121" s="84" t="s">
        <v>3</v>
      </c>
      <c r="C121" s="85"/>
      <c r="D121" s="16"/>
      <c r="E121" s="3">
        <v>19.649999999999999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5">
        <v>19.649999999999999</v>
      </c>
      <c r="W121" s="13"/>
      <c r="X121" s="13"/>
      <c r="Y121" s="13"/>
      <c r="Z121" s="13"/>
      <c r="AB121" s="13"/>
      <c r="AC121" s="13"/>
      <c r="AD121" s="13">
        <f t="shared" si="9"/>
        <v>0</v>
      </c>
      <c r="AE121" s="49">
        <f t="shared" si="6"/>
        <v>33037.429999999993</v>
      </c>
    </row>
    <row r="122" spans="2:32" x14ac:dyDescent="0.2">
      <c r="B122" s="84" t="s">
        <v>3</v>
      </c>
      <c r="C122" s="85"/>
      <c r="D122" s="16"/>
      <c r="E122" s="3">
        <v>471.6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5">
        <v>471.6</v>
      </c>
      <c r="W122" s="13"/>
      <c r="X122" s="13"/>
      <c r="Y122" s="13"/>
      <c r="Z122" s="13"/>
      <c r="AB122" s="13"/>
      <c r="AC122" s="13"/>
      <c r="AD122" s="13">
        <f t="shared" si="9"/>
        <v>0</v>
      </c>
      <c r="AE122" s="49">
        <f t="shared" si="6"/>
        <v>33509.029999999992</v>
      </c>
    </row>
    <row r="123" spans="2:32" x14ac:dyDescent="0.2">
      <c r="B123" s="84" t="s">
        <v>3</v>
      </c>
      <c r="C123" s="85"/>
      <c r="D123" s="16"/>
      <c r="E123" s="3">
        <v>2495.5500000000002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5">
        <v>2495.5500000000002</v>
      </c>
      <c r="W123" s="13"/>
      <c r="X123" s="13"/>
      <c r="Y123" s="13"/>
      <c r="Z123" s="13"/>
      <c r="AB123" s="13"/>
      <c r="AC123" s="13"/>
      <c r="AD123" s="13">
        <f t="shared" si="9"/>
        <v>0</v>
      </c>
      <c r="AE123" s="49">
        <f t="shared" si="6"/>
        <v>36004.579999999994</v>
      </c>
    </row>
    <row r="124" spans="2:32" x14ac:dyDescent="0.2">
      <c r="B124" s="84" t="s">
        <v>8</v>
      </c>
      <c r="C124" s="85"/>
      <c r="D124" s="16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>
        <v>5687.5</v>
      </c>
      <c r="Q124" s="13"/>
      <c r="R124" s="13"/>
      <c r="S124" s="13"/>
      <c r="T124" s="13"/>
      <c r="U124" s="13"/>
      <c r="W124" s="13">
        <v>5687.5</v>
      </c>
      <c r="X124" s="13"/>
      <c r="Y124" s="13"/>
      <c r="Z124" s="13"/>
      <c r="AB124" s="13"/>
      <c r="AC124" s="13"/>
      <c r="AD124" s="13">
        <f t="shared" si="9"/>
        <v>0</v>
      </c>
      <c r="AE124" s="49">
        <f t="shared" si="6"/>
        <v>30317.079999999994</v>
      </c>
    </row>
    <row r="125" spans="2:32" x14ac:dyDescent="0.2">
      <c r="B125" s="84" t="s">
        <v>3</v>
      </c>
      <c r="C125" s="85"/>
      <c r="D125" s="16"/>
      <c r="E125" s="3">
        <v>3419.1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5">
        <v>3419.1</v>
      </c>
      <c r="W125" s="13"/>
      <c r="X125" s="13"/>
      <c r="Y125" s="13"/>
      <c r="Z125" s="13"/>
      <c r="AB125" s="13"/>
      <c r="AC125" s="13"/>
      <c r="AD125" s="13">
        <f t="shared" si="9"/>
        <v>0</v>
      </c>
      <c r="AE125" s="49">
        <f t="shared" si="6"/>
        <v>33736.179999999993</v>
      </c>
    </row>
    <row r="126" spans="2:32" x14ac:dyDescent="0.2">
      <c r="B126" s="84" t="s">
        <v>199</v>
      </c>
      <c r="C126" s="85"/>
      <c r="D126" s="16"/>
      <c r="F126" s="13"/>
      <c r="G126" s="13"/>
      <c r="H126" s="13"/>
      <c r="I126" s="13"/>
      <c r="J126" s="13"/>
      <c r="K126" s="13"/>
      <c r="L126" s="13"/>
      <c r="M126" s="13"/>
      <c r="N126" s="13">
        <v>1519.6</v>
      </c>
      <c r="O126" s="13"/>
      <c r="P126" s="13"/>
      <c r="Q126" s="13"/>
      <c r="R126" s="13"/>
      <c r="S126" s="13"/>
      <c r="T126" s="13"/>
      <c r="U126" s="13"/>
      <c r="W126" s="13">
        <v>1519.6</v>
      </c>
      <c r="X126" s="13"/>
      <c r="Y126" s="13"/>
      <c r="Z126" s="13"/>
      <c r="AB126" s="13"/>
      <c r="AC126" s="13"/>
      <c r="AD126" s="13">
        <f t="shared" si="9"/>
        <v>0</v>
      </c>
      <c r="AE126" s="49">
        <f t="shared" si="6"/>
        <v>32216.579999999994</v>
      </c>
    </row>
    <row r="127" spans="2:32" x14ac:dyDescent="0.2">
      <c r="B127" s="84" t="s">
        <v>200</v>
      </c>
      <c r="C127" s="85"/>
      <c r="D127" s="16"/>
      <c r="F127" s="13"/>
      <c r="G127" s="13"/>
      <c r="H127" s="13">
        <v>2480</v>
      </c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W127" s="13">
        <v>2480</v>
      </c>
      <c r="X127" s="13"/>
      <c r="Y127" s="13"/>
      <c r="Z127" s="13"/>
      <c r="AB127" s="13"/>
      <c r="AC127" s="13"/>
      <c r="AD127" s="13">
        <f t="shared" si="9"/>
        <v>0</v>
      </c>
      <c r="AE127" s="49">
        <f t="shared" si="6"/>
        <v>29736.579999999994</v>
      </c>
    </row>
    <row r="128" spans="2:32" x14ac:dyDescent="0.2">
      <c r="B128" s="84" t="s">
        <v>201</v>
      </c>
      <c r="C128" s="85"/>
      <c r="D128" s="16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U128" s="13">
        <v>235.86</v>
      </c>
      <c r="V128" s="5">
        <v>235.86</v>
      </c>
      <c r="W128" s="13"/>
      <c r="X128" s="13"/>
      <c r="Y128" s="13"/>
      <c r="Z128" s="13"/>
      <c r="AB128" s="13"/>
      <c r="AC128" s="13"/>
      <c r="AD128" s="13">
        <f t="shared" si="9"/>
        <v>0</v>
      </c>
      <c r="AE128" s="49">
        <f t="shared" si="6"/>
        <v>29972.439999999995</v>
      </c>
    </row>
    <row r="129" spans="2:32" x14ac:dyDescent="0.2">
      <c r="B129" s="84" t="s">
        <v>202</v>
      </c>
      <c r="C129" s="85"/>
      <c r="D129" s="16"/>
      <c r="E129" s="3">
        <v>1021.8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5">
        <v>1021.8</v>
      </c>
      <c r="W129" s="13"/>
      <c r="X129" s="13"/>
      <c r="Y129" s="13"/>
      <c r="Z129" s="13"/>
      <c r="AB129" s="13"/>
      <c r="AC129" s="13"/>
      <c r="AD129" s="13">
        <f t="shared" si="9"/>
        <v>0</v>
      </c>
      <c r="AE129" s="49">
        <f t="shared" si="6"/>
        <v>30994.239999999994</v>
      </c>
      <c r="AF129" t="s">
        <v>203</v>
      </c>
    </row>
    <row r="130" spans="2:32" x14ac:dyDescent="0.2">
      <c r="B130" s="86" t="s">
        <v>209</v>
      </c>
      <c r="C130" s="85"/>
      <c r="D130" s="16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W130" s="13"/>
      <c r="X130" s="13"/>
      <c r="Y130" s="13"/>
      <c r="Z130" s="13"/>
      <c r="AB130" s="13"/>
      <c r="AC130" s="13"/>
      <c r="AD130" s="13">
        <f t="shared" si="9"/>
        <v>0</v>
      </c>
      <c r="AE130" s="49">
        <f t="shared" si="6"/>
        <v>30994.239999999994</v>
      </c>
    </row>
    <row r="131" spans="2:32" x14ac:dyDescent="0.2">
      <c r="B131" s="84" t="s">
        <v>247</v>
      </c>
      <c r="C131" s="85"/>
      <c r="D131" s="16"/>
      <c r="F131" s="13"/>
      <c r="G131" s="13"/>
      <c r="H131" s="13"/>
      <c r="I131" s="13">
        <v>18600</v>
      </c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5">
        <v>18600</v>
      </c>
      <c r="W131" s="13"/>
      <c r="X131" s="13"/>
      <c r="Y131" s="13"/>
      <c r="Z131" s="13"/>
      <c r="AB131" s="13"/>
      <c r="AC131" s="13"/>
      <c r="AD131" s="13">
        <f t="shared" si="9"/>
        <v>0</v>
      </c>
      <c r="AE131" s="49">
        <f t="shared" si="6"/>
        <v>49594.239999999991</v>
      </c>
    </row>
    <row r="132" spans="2:32" x14ac:dyDescent="0.2">
      <c r="B132" s="84" t="s">
        <v>165</v>
      </c>
      <c r="C132" s="85"/>
      <c r="D132" s="16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>
        <v>15.5</v>
      </c>
      <c r="S132" s="13"/>
      <c r="T132" s="13"/>
      <c r="U132" s="13"/>
      <c r="W132" s="13">
        <v>15.5</v>
      </c>
      <c r="X132" s="13"/>
      <c r="Y132" s="13"/>
      <c r="Z132" s="13"/>
      <c r="AB132" s="13"/>
      <c r="AC132" s="13"/>
      <c r="AD132" s="13">
        <f t="shared" si="9"/>
        <v>0</v>
      </c>
      <c r="AE132" s="49">
        <f t="shared" si="6"/>
        <v>49578.739999999991</v>
      </c>
    </row>
    <row r="133" spans="2:32" x14ac:dyDescent="0.2">
      <c r="B133" s="84" t="s">
        <v>210</v>
      </c>
      <c r="C133" s="85"/>
      <c r="D133" s="16"/>
      <c r="E133" s="3">
        <v>3301.2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5">
        <v>3301.2</v>
      </c>
      <c r="W133" s="13"/>
      <c r="X133" s="13"/>
      <c r="Y133" s="13"/>
      <c r="Z133" s="13"/>
      <c r="AB133" s="13"/>
      <c r="AC133" s="13"/>
      <c r="AD133" s="13">
        <f t="shared" si="9"/>
        <v>0</v>
      </c>
      <c r="AE133" s="49">
        <f t="shared" si="6"/>
        <v>52879.939999999988</v>
      </c>
    </row>
    <row r="134" spans="2:32" x14ac:dyDescent="0.2">
      <c r="B134" s="84" t="s">
        <v>212</v>
      </c>
      <c r="C134" s="85"/>
      <c r="D134" s="16"/>
      <c r="E134" s="3">
        <v>117.9</v>
      </c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5">
        <v>117.9</v>
      </c>
      <c r="W134" s="13"/>
      <c r="X134" s="13"/>
      <c r="Y134" s="13"/>
      <c r="Z134" s="13"/>
      <c r="AB134" s="13"/>
      <c r="AC134" s="13"/>
      <c r="AD134" s="13">
        <f t="shared" si="9"/>
        <v>0</v>
      </c>
      <c r="AE134" s="49">
        <f t="shared" si="6"/>
        <v>52997.839999999989</v>
      </c>
    </row>
    <row r="135" spans="2:32" x14ac:dyDescent="0.2">
      <c r="B135" s="84" t="s">
        <v>211</v>
      </c>
      <c r="C135" s="85"/>
      <c r="D135" s="16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>
        <v>596.54</v>
      </c>
      <c r="V135" s="5">
        <v>596.54</v>
      </c>
      <c r="W135" s="13"/>
      <c r="X135" s="13"/>
      <c r="Y135" s="13"/>
      <c r="Z135" s="13"/>
      <c r="AB135" s="13"/>
      <c r="AC135" s="13"/>
      <c r="AD135" s="13">
        <f t="shared" si="9"/>
        <v>0</v>
      </c>
      <c r="AE135" s="49">
        <f t="shared" si="6"/>
        <v>53594.37999999999</v>
      </c>
    </row>
    <row r="136" spans="2:32" x14ac:dyDescent="0.2">
      <c r="B136" s="84" t="s">
        <v>212</v>
      </c>
      <c r="C136" s="85"/>
      <c r="D136" s="16"/>
      <c r="E136" s="3">
        <v>3301.2</v>
      </c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5">
        <v>3301.2</v>
      </c>
      <c r="W136" s="13"/>
      <c r="X136" s="13"/>
      <c r="Y136" s="13"/>
      <c r="Z136" s="13"/>
      <c r="AB136" s="13"/>
      <c r="AC136" s="13"/>
      <c r="AD136" s="13">
        <f t="shared" si="9"/>
        <v>0</v>
      </c>
      <c r="AE136" s="49">
        <f t="shared" si="6"/>
        <v>56895.579999999987</v>
      </c>
    </row>
    <row r="137" spans="2:32" x14ac:dyDescent="0.2">
      <c r="B137" s="84" t="s">
        <v>213</v>
      </c>
      <c r="C137" s="85"/>
      <c r="D137" s="16"/>
      <c r="F137" s="13"/>
      <c r="G137" s="13"/>
      <c r="H137" s="13"/>
      <c r="I137" s="13">
        <v>540.37</v>
      </c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5">
        <v>540.37</v>
      </c>
      <c r="W137" s="13"/>
      <c r="X137" s="13"/>
      <c r="Y137" s="13"/>
      <c r="Z137" s="13"/>
      <c r="AB137" s="13"/>
      <c r="AC137" s="13"/>
      <c r="AD137" s="13">
        <f t="shared" si="9"/>
        <v>0</v>
      </c>
      <c r="AE137" s="49">
        <f t="shared" si="6"/>
        <v>57435.94999999999</v>
      </c>
    </row>
    <row r="138" spans="2:32" x14ac:dyDescent="0.2">
      <c r="B138" s="84" t="s">
        <v>214</v>
      </c>
      <c r="C138" s="85"/>
      <c r="D138" s="16"/>
      <c r="F138" s="13"/>
      <c r="G138" s="13"/>
      <c r="H138" s="13"/>
      <c r="I138" s="13">
        <v>550.20000000000005</v>
      </c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5">
        <v>550.20000000000005</v>
      </c>
      <c r="W138" s="13"/>
      <c r="X138" s="13"/>
      <c r="Y138" s="13"/>
      <c r="Z138" s="13"/>
      <c r="AB138" s="13"/>
      <c r="AC138" s="13"/>
      <c r="AD138" s="13">
        <f t="shared" si="9"/>
        <v>0</v>
      </c>
      <c r="AE138" s="49">
        <f t="shared" si="6"/>
        <v>57986.149999999987</v>
      </c>
    </row>
    <row r="139" spans="2:32" x14ac:dyDescent="0.2">
      <c r="B139" s="84" t="s">
        <v>215</v>
      </c>
      <c r="C139" s="85"/>
      <c r="D139" s="16"/>
      <c r="E139" s="3">
        <v>3674.55</v>
      </c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5">
        <v>3674.55</v>
      </c>
      <c r="W139" s="13"/>
      <c r="X139" s="13"/>
      <c r="Y139" s="13"/>
      <c r="Z139" s="13"/>
      <c r="AB139" s="13"/>
      <c r="AC139" s="13"/>
      <c r="AD139" s="13">
        <f t="shared" si="9"/>
        <v>0</v>
      </c>
      <c r="AE139" s="49">
        <f t="shared" ref="AE139:AE147" si="10">AE138+V139-W139</f>
        <v>61660.69999999999</v>
      </c>
    </row>
    <row r="140" spans="2:32" x14ac:dyDescent="0.2">
      <c r="B140" s="88" t="s">
        <v>18</v>
      </c>
      <c r="C140" s="88"/>
      <c r="D140" s="16"/>
      <c r="F140" s="13">
        <v>6030</v>
      </c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W140" s="13">
        <v>6030</v>
      </c>
      <c r="X140" s="13"/>
      <c r="Y140" s="13"/>
      <c r="Z140" s="13"/>
      <c r="AB140" s="13"/>
      <c r="AC140" s="13"/>
      <c r="AD140" s="13">
        <f t="shared" si="9"/>
        <v>0</v>
      </c>
      <c r="AE140" s="49">
        <f t="shared" si="10"/>
        <v>55630.69999999999</v>
      </c>
    </row>
    <row r="141" spans="2:32" x14ac:dyDescent="0.2">
      <c r="B141" s="84" t="s">
        <v>8</v>
      </c>
      <c r="C141" s="85"/>
      <c r="D141" s="16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>
        <v>5075</v>
      </c>
      <c r="Q141" s="13"/>
      <c r="R141" s="13"/>
      <c r="S141" s="13"/>
      <c r="T141" s="13"/>
      <c r="U141" s="13"/>
      <c r="W141" s="13">
        <v>5075</v>
      </c>
      <c r="X141" s="13"/>
      <c r="Y141" s="13"/>
      <c r="Z141" s="13"/>
      <c r="AB141" s="13"/>
      <c r="AC141" s="13"/>
      <c r="AD141" s="13">
        <f t="shared" si="9"/>
        <v>0</v>
      </c>
      <c r="AE141" s="49">
        <f t="shared" si="10"/>
        <v>50555.69999999999</v>
      </c>
    </row>
    <row r="142" spans="2:32" x14ac:dyDescent="0.2">
      <c r="B142" s="84" t="s">
        <v>7</v>
      </c>
      <c r="C142" s="85"/>
      <c r="D142" s="16"/>
      <c r="F142" s="13"/>
      <c r="G142" s="13"/>
      <c r="H142" s="13"/>
      <c r="I142" s="13"/>
      <c r="J142" s="13"/>
      <c r="K142" s="13"/>
      <c r="L142" s="13">
        <v>8370</v>
      </c>
      <c r="M142" s="13"/>
      <c r="N142" s="13"/>
      <c r="O142" s="13"/>
      <c r="P142" s="13"/>
      <c r="Q142" s="13"/>
      <c r="R142" s="13"/>
      <c r="S142" s="13"/>
      <c r="T142" s="13"/>
      <c r="U142" s="13"/>
      <c r="W142" s="13">
        <v>8370</v>
      </c>
      <c r="X142" s="13"/>
      <c r="Y142" s="13"/>
      <c r="Z142" s="13"/>
      <c r="AB142" s="13"/>
      <c r="AC142" s="13"/>
      <c r="AD142" s="13">
        <f t="shared" si="9"/>
        <v>0</v>
      </c>
      <c r="AE142" s="49">
        <f t="shared" si="10"/>
        <v>42185.69999999999</v>
      </c>
    </row>
    <row r="143" spans="2:32" x14ac:dyDescent="0.2">
      <c r="B143" s="84" t="s">
        <v>216</v>
      </c>
      <c r="C143" s="85"/>
      <c r="D143" s="16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>
        <v>15197</v>
      </c>
      <c r="V143" s="5">
        <v>15197</v>
      </c>
      <c r="W143" s="13"/>
      <c r="X143" s="13"/>
      <c r="Y143" s="13"/>
      <c r="Z143" s="13"/>
      <c r="AB143" s="13"/>
      <c r="AC143" s="13"/>
      <c r="AD143" s="13">
        <f t="shared" si="9"/>
        <v>0</v>
      </c>
      <c r="AE143" s="49">
        <f t="shared" si="10"/>
        <v>57382.69999999999</v>
      </c>
    </row>
    <row r="144" spans="2:32" x14ac:dyDescent="0.2">
      <c r="B144" s="84" t="s">
        <v>217</v>
      </c>
      <c r="C144" s="85"/>
      <c r="D144" s="16"/>
      <c r="E144" s="3">
        <v>3301.2</v>
      </c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5">
        <v>3301.2</v>
      </c>
      <c r="W144" s="13"/>
      <c r="X144" s="13"/>
      <c r="Y144" s="13"/>
      <c r="Z144" s="13"/>
      <c r="AB144" s="13"/>
      <c r="AC144" s="13"/>
      <c r="AD144" s="13">
        <f t="shared" si="9"/>
        <v>0</v>
      </c>
      <c r="AE144" s="49">
        <f t="shared" si="10"/>
        <v>60683.899999999987</v>
      </c>
    </row>
    <row r="145" spans="2:32" x14ac:dyDescent="0.2">
      <c r="B145" s="84" t="s">
        <v>135</v>
      </c>
      <c r="C145" s="85"/>
      <c r="D145" s="16"/>
      <c r="F145" s="13"/>
      <c r="G145" s="13"/>
      <c r="H145" s="13"/>
      <c r="I145" s="13"/>
      <c r="J145" s="13">
        <v>2248</v>
      </c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W145" s="13">
        <v>2248</v>
      </c>
      <c r="X145" s="13"/>
      <c r="Y145" s="13"/>
      <c r="Z145" s="13"/>
      <c r="AB145" s="13"/>
      <c r="AC145" s="13"/>
      <c r="AD145" s="13">
        <f t="shared" ref="AD145" si="11">D145+F145+H145+J145+L145+N145+P145+R145+T145+V145+X145+Z145+AB145-E145-G145-I145-K145-M145-O145-Q145-S145-U145-W145-Y145-AA145-AC145</f>
        <v>0</v>
      </c>
      <c r="AE145" s="49">
        <f t="shared" si="10"/>
        <v>58435.899999999987</v>
      </c>
    </row>
    <row r="146" spans="2:32" x14ac:dyDescent="0.2">
      <c r="B146" s="88" t="s">
        <v>199</v>
      </c>
      <c r="C146" s="88"/>
      <c r="D146" s="16"/>
      <c r="F146" s="13"/>
      <c r="G146" s="13"/>
      <c r="H146" s="13"/>
      <c r="I146" s="13"/>
      <c r="J146" s="13"/>
      <c r="K146" s="13"/>
      <c r="L146" s="13"/>
      <c r="M146" s="13"/>
      <c r="N146" s="13">
        <v>2182.44</v>
      </c>
      <c r="O146" s="13"/>
      <c r="P146" s="13"/>
      <c r="Q146" s="13"/>
      <c r="R146" s="13"/>
      <c r="S146" s="13"/>
      <c r="T146" s="13"/>
      <c r="U146" s="13"/>
      <c r="W146" s="13">
        <v>2182.44</v>
      </c>
      <c r="X146" s="13"/>
      <c r="Y146" s="13"/>
      <c r="Z146" s="13"/>
      <c r="AB146" s="13"/>
      <c r="AC146" s="13"/>
      <c r="AD146" s="13">
        <f t="shared" si="9"/>
        <v>0</v>
      </c>
      <c r="AE146" s="49">
        <f t="shared" si="10"/>
        <v>56253.459999999985</v>
      </c>
    </row>
    <row r="147" spans="2:32" x14ac:dyDescent="0.2">
      <c r="B147" s="88" t="s">
        <v>283</v>
      </c>
      <c r="C147" s="88"/>
      <c r="D147" s="16"/>
      <c r="F147" s="13"/>
      <c r="G147" s="13"/>
      <c r="H147" s="13"/>
      <c r="I147" s="13"/>
      <c r="J147" s="13"/>
      <c r="K147" s="13"/>
      <c r="L147" s="13"/>
      <c r="M147" s="13"/>
      <c r="N147" s="13">
        <v>3596.78</v>
      </c>
      <c r="O147" s="13"/>
      <c r="P147" s="13"/>
      <c r="Q147" s="13"/>
      <c r="R147" s="13"/>
      <c r="S147" s="13"/>
      <c r="T147" s="13"/>
      <c r="U147" s="13"/>
      <c r="W147" s="13">
        <v>3596.78</v>
      </c>
      <c r="X147" s="13"/>
      <c r="Y147" s="13"/>
      <c r="Z147" s="13"/>
      <c r="AB147" s="13"/>
      <c r="AC147" s="13"/>
      <c r="AD147" s="13">
        <f t="shared" si="9"/>
        <v>0</v>
      </c>
      <c r="AE147" s="49">
        <f t="shared" si="10"/>
        <v>52656.679999999986</v>
      </c>
      <c r="AF147" t="s">
        <v>284</v>
      </c>
    </row>
    <row r="148" spans="2:32" x14ac:dyDescent="0.2">
      <c r="B148" s="88"/>
      <c r="C148" s="88"/>
      <c r="D148" s="16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W148" s="13"/>
      <c r="X148" s="13"/>
      <c r="Y148" s="13"/>
      <c r="Z148" s="13"/>
      <c r="AB148" s="13"/>
      <c r="AC148" s="13"/>
      <c r="AD148" s="13">
        <f t="shared" si="9"/>
        <v>0</v>
      </c>
      <c r="AE148" s="49"/>
    </row>
    <row r="149" spans="2:32" x14ac:dyDescent="0.2">
      <c r="B149" s="88"/>
      <c r="C149" s="88"/>
      <c r="D149" s="16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W149" s="13"/>
      <c r="X149" s="13"/>
      <c r="Y149" s="13"/>
      <c r="Z149" s="13"/>
      <c r="AB149" s="13"/>
      <c r="AC149" s="13"/>
      <c r="AD149" s="13"/>
      <c r="AE149" s="49"/>
    </row>
    <row r="150" spans="2:32" x14ac:dyDescent="0.2">
      <c r="B150" s="88"/>
      <c r="C150" s="88"/>
      <c r="D150" s="16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W150" s="13"/>
      <c r="X150" s="13"/>
      <c r="Y150" s="13"/>
      <c r="Z150" s="13"/>
      <c r="AB150" s="13"/>
      <c r="AC150" s="13"/>
      <c r="AD150" s="13"/>
      <c r="AE150" s="49"/>
    </row>
    <row r="151" spans="2:32" x14ac:dyDescent="0.2">
      <c r="B151" s="86" t="s">
        <v>307</v>
      </c>
      <c r="C151" s="85"/>
      <c r="D151" s="16"/>
      <c r="F151" s="13">
        <v>1000</v>
      </c>
      <c r="G151" s="13"/>
      <c r="H151" s="13">
        <v>20000</v>
      </c>
      <c r="I151" s="13"/>
      <c r="J151" s="13">
        <v>1020</v>
      </c>
      <c r="K151" s="13"/>
      <c r="L151" s="13"/>
      <c r="M151" s="13"/>
      <c r="N151" s="13"/>
      <c r="O151" s="13"/>
      <c r="P151" s="13">
        <v>4025</v>
      </c>
      <c r="Q151" s="13"/>
      <c r="R151" s="13"/>
      <c r="S151" s="13"/>
      <c r="T151" s="13">
        <v>2125</v>
      </c>
      <c r="U151" s="13"/>
      <c r="W151" s="13"/>
      <c r="X151" s="13"/>
      <c r="Y151" s="13"/>
      <c r="Z151" s="13"/>
      <c r="AB151" s="13"/>
      <c r="AC151" s="13"/>
      <c r="AD151" s="13"/>
      <c r="AE151" s="49"/>
    </row>
    <row r="152" spans="2:32" x14ac:dyDescent="0.2">
      <c r="B152" s="87"/>
      <c r="C152" s="87"/>
      <c r="D152" s="16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W152" s="13"/>
      <c r="X152" s="13"/>
      <c r="Y152" s="13"/>
      <c r="Z152" s="13"/>
      <c r="AB152" s="13"/>
      <c r="AC152" s="13"/>
      <c r="AD152" s="13"/>
      <c r="AE152" s="49"/>
    </row>
    <row r="153" spans="2:32" x14ac:dyDescent="0.2">
      <c r="B153" s="86"/>
      <c r="C153" s="85"/>
      <c r="D153" s="16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W153" s="13"/>
      <c r="X153" s="13"/>
      <c r="Y153" s="13"/>
      <c r="Z153" s="13"/>
      <c r="AB153" s="13"/>
      <c r="AC153" s="13"/>
      <c r="AD153" s="13"/>
      <c r="AE153" s="49"/>
    </row>
    <row r="154" spans="2:32" ht="16" thickBot="1" x14ac:dyDescent="0.25">
      <c r="B154" s="86"/>
      <c r="C154" s="85"/>
      <c r="D154" s="16"/>
      <c r="F154" s="84"/>
      <c r="G154" s="85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W154" s="13"/>
      <c r="X154" s="13"/>
      <c r="Y154" s="13"/>
      <c r="Z154" s="13"/>
      <c r="AB154" s="13"/>
      <c r="AC154" s="13"/>
      <c r="AD154" s="13"/>
      <c r="AE154" s="49"/>
    </row>
    <row r="155" spans="2:32" ht="16" thickBot="1" x14ac:dyDescent="0.25">
      <c r="B155" s="86" t="s">
        <v>19</v>
      </c>
      <c r="C155" s="85"/>
      <c r="D155" s="3">
        <f>SUM(D5:D154)</f>
        <v>1520</v>
      </c>
      <c r="E155" s="3">
        <f>SUM(E5:E154)</f>
        <v>137342.96999999997</v>
      </c>
      <c r="F155" s="73">
        <f>SUM(F5:F154)</f>
        <v>29030</v>
      </c>
      <c r="G155" s="3">
        <f t="shared" ref="G155:I155" si="12">SUM(G5:G154)</f>
        <v>0</v>
      </c>
      <c r="H155" s="3">
        <f t="shared" si="12"/>
        <v>48980</v>
      </c>
      <c r="I155" s="3">
        <f t="shared" si="12"/>
        <v>47910.76</v>
      </c>
      <c r="J155" s="3">
        <f t="shared" ref="J155" si="13">SUM(J5:J154)</f>
        <v>22096</v>
      </c>
      <c r="K155" s="3">
        <f t="shared" ref="K155" si="14">SUM(K5:K154)</f>
        <v>0</v>
      </c>
      <c r="L155" s="73">
        <f t="shared" ref="L155" si="15">SUM(L5:L154)</f>
        <v>16770</v>
      </c>
      <c r="M155" s="3">
        <f t="shared" ref="M155" si="16">SUM(M5:M154)</f>
        <v>0</v>
      </c>
      <c r="N155" s="38">
        <f t="shared" ref="N155" si="17">SUM(N5:N154)</f>
        <v>7298.82</v>
      </c>
      <c r="O155" s="3">
        <f t="shared" ref="O155" si="18">SUM(O5:O154)</f>
        <v>0</v>
      </c>
      <c r="P155" s="3">
        <f t="shared" ref="P155" si="19">SUM(P5:P154)</f>
        <v>55737.5</v>
      </c>
      <c r="Q155" s="3">
        <f t="shared" ref="Q155" si="20">SUM(Q5:Q154)</f>
        <v>0</v>
      </c>
      <c r="R155" s="38">
        <f t="shared" ref="R155" si="21">SUM(R5:R154)</f>
        <v>209.63</v>
      </c>
      <c r="S155" s="3">
        <f t="shared" ref="S155" si="22">SUM(S5:S154)</f>
        <v>0</v>
      </c>
      <c r="T155" s="38">
        <f t="shared" ref="T155" si="23">SUM(T5:T154)</f>
        <v>3227.5</v>
      </c>
      <c r="U155" s="3">
        <f t="shared" ref="U155" si="24">SUM(U5:U154)</f>
        <v>20673.96</v>
      </c>
      <c r="W155" s="13"/>
      <c r="X155" s="13"/>
      <c r="Y155" s="13"/>
      <c r="Z155" s="13"/>
      <c r="AB155" s="13"/>
      <c r="AC155" s="13"/>
      <c r="AD155" s="13"/>
      <c r="AE155" s="49"/>
    </row>
    <row r="156" spans="2:32" ht="16" thickBot="1" x14ac:dyDescent="0.25">
      <c r="B156" s="86" t="s">
        <v>218</v>
      </c>
      <c r="C156" s="85"/>
      <c r="D156" s="16"/>
      <c r="E156" s="73">
        <f>E155-D155</f>
        <v>135822.96999999997</v>
      </c>
      <c r="F156" s="13"/>
      <c r="G156" s="13"/>
      <c r="H156" s="13"/>
      <c r="I156" s="3">
        <f>I155-H155</f>
        <v>-1069.239999999998</v>
      </c>
      <c r="J156" s="74">
        <v>1410</v>
      </c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74">
        <v>15197</v>
      </c>
      <c r="W156" s="13"/>
      <c r="X156" s="13" t="s">
        <v>285</v>
      </c>
      <c r="Y156" s="13"/>
      <c r="Z156" s="13"/>
      <c r="AB156" s="13"/>
      <c r="AC156" s="13"/>
      <c r="AD156" s="13"/>
      <c r="AE156" s="49"/>
    </row>
    <row r="157" spans="2:32" ht="16" thickBot="1" x14ac:dyDescent="0.25">
      <c r="B157" s="86"/>
      <c r="C157" s="85"/>
      <c r="D157" s="16"/>
      <c r="F157" s="13"/>
      <c r="G157" s="13" t="s">
        <v>309</v>
      </c>
      <c r="H157" s="13">
        <v>22200</v>
      </c>
      <c r="I157" s="13">
        <v>22200</v>
      </c>
      <c r="J157" s="74">
        <f>SUM(J155-J156)</f>
        <v>20686</v>
      </c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74">
        <f>U155-U156</f>
        <v>5476.9599999999991</v>
      </c>
      <c r="W157" s="13"/>
      <c r="X157" s="13" t="s">
        <v>286</v>
      </c>
      <c r="Y157" s="13"/>
      <c r="Z157" s="13"/>
      <c r="AB157" s="13"/>
      <c r="AC157" s="13"/>
      <c r="AD157" s="13"/>
      <c r="AE157" s="49"/>
    </row>
    <row r="158" spans="2:32" ht="16" thickBot="1" x14ac:dyDescent="0.25">
      <c r="B158" s="86"/>
      <c r="C158" s="85"/>
      <c r="D158" s="16"/>
      <c r="F158" s="13"/>
      <c r="G158" s="13"/>
      <c r="H158" s="13"/>
      <c r="I158" s="13">
        <f>SUM(I156:I157)</f>
        <v>21130.760000000002</v>
      </c>
      <c r="J158" s="13"/>
      <c r="K158" s="13"/>
      <c r="L158" s="13"/>
      <c r="M158" s="13"/>
      <c r="N158" s="13"/>
      <c r="O158" s="13"/>
      <c r="P158" s="13"/>
      <c r="Q158" s="13"/>
      <c r="R158" s="13"/>
      <c r="T158" s="13"/>
      <c r="U158" s="13"/>
      <c r="W158" s="13"/>
      <c r="X158" s="37">
        <v>80000</v>
      </c>
      <c r="Y158" s="13"/>
      <c r="Z158" s="13"/>
      <c r="AB158" s="13"/>
      <c r="AC158" s="13"/>
      <c r="AD158" s="13"/>
    </row>
    <row r="159" spans="2:32" ht="16" thickBot="1" x14ac:dyDescent="0.25">
      <c r="B159" s="86"/>
      <c r="C159" s="85"/>
      <c r="D159" s="16"/>
      <c r="F159" s="37"/>
      <c r="G159" s="13"/>
      <c r="H159" s="74">
        <f>SUM(H155-H157)</f>
        <v>26780</v>
      </c>
      <c r="I159" s="13"/>
      <c r="J159" s="13"/>
      <c r="K159" s="13"/>
      <c r="L159" s="13"/>
      <c r="M159" s="13"/>
      <c r="N159" s="13"/>
      <c r="O159" s="13"/>
      <c r="P159" s="74">
        <f>SUM(P155:P158)</f>
        <v>55737.5</v>
      </c>
      <c r="Q159" s="13"/>
      <c r="R159" s="13"/>
      <c r="S159" s="13"/>
      <c r="T159" s="13"/>
      <c r="U159" s="13"/>
      <c r="W159" s="13"/>
      <c r="X159" s="13"/>
      <c r="Y159" s="13"/>
      <c r="Z159" s="13"/>
      <c r="AB159" s="13"/>
      <c r="AC159" s="13"/>
      <c r="AD159" s="13"/>
    </row>
    <row r="160" spans="2:32" ht="16" thickBot="1" x14ac:dyDescent="0.25">
      <c r="B160" s="86"/>
      <c r="C160" s="85"/>
      <c r="D160" s="16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 t="s">
        <v>323</v>
      </c>
      <c r="R160" s="13"/>
      <c r="S160" s="74">
        <v>6445.08</v>
      </c>
      <c r="T160" s="13"/>
      <c r="U160" s="13"/>
      <c r="W160" s="13"/>
      <c r="X160" s="13"/>
      <c r="Y160" s="13"/>
      <c r="Z160" s="13"/>
      <c r="AA160" s="6">
        <f>SUM(AA5:AA159)</f>
        <v>193428.38</v>
      </c>
      <c r="AB160" s="6">
        <f>SUM(AB5:AB159)</f>
        <v>190000</v>
      </c>
      <c r="AC160" s="13"/>
      <c r="AD160" s="13"/>
    </row>
    <row r="161" spans="2:30" ht="16" thickBot="1" x14ac:dyDescent="0.25">
      <c r="B161" s="86"/>
      <c r="C161" s="85"/>
      <c r="D161" s="16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W161" s="13"/>
      <c r="X161" s="13"/>
      <c r="Y161" s="13"/>
      <c r="Z161" s="13"/>
      <c r="AB161" s="13"/>
      <c r="AC161" s="13"/>
      <c r="AD161" s="13"/>
    </row>
    <row r="162" spans="2:30" ht="16" thickBot="1" x14ac:dyDescent="0.25">
      <c r="B162" s="86"/>
      <c r="C162" s="85"/>
      <c r="D162" s="16"/>
      <c r="F162" s="13"/>
      <c r="G162" s="13"/>
      <c r="H162" s="13"/>
      <c r="I162" s="74">
        <f>I155-I157</f>
        <v>25710.760000000002</v>
      </c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W162" s="13"/>
      <c r="X162" s="13"/>
      <c r="Y162" s="13"/>
      <c r="Z162" s="13"/>
      <c r="AB162" s="13"/>
      <c r="AC162" s="13"/>
      <c r="AD162" s="13"/>
    </row>
    <row r="163" spans="2:30" x14ac:dyDescent="0.2">
      <c r="B163" s="86"/>
      <c r="C163" s="85"/>
      <c r="D163" s="16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W163" s="13"/>
      <c r="X163" s="13"/>
      <c r="Y163" s="13"/>
      <c r="Z163" s="13"/>
      <c r="AB163" s="13"/>
      <c r="AC163" s="13"/>
      <c r="AD163" s="13"/>
    </row>
    <row r="164" spans="2:30" x14ac:dyDescent="0.2">
      <c r="B164" s="86"/>
      <c r="C164" s="85"/>
      <c r="D164" s="16"/>
      <c r="F164" s="13"/>
      <c r="G164" s="13" t="s">
        <v>288</v>
      </c>
      <c r="H164" s="13">
        <v>20000</v>
      </c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W164" s="13"/>
      <c r="X164" s="13"/>
      <c r="Y164" s="13"/>
      <c r="Z164" s="13"/>
      <c r="AB164" s="13"/>
      <c r="AC164" s="13"/>
      <c r="AD164" s="13"/>
    </row>
    <row r="165" spans="2:30" x14ac:dyDescent="0.2">
      <c r="B165" s="86"/>
      <c r="C165" s="85"/>
      <c r="D165" s="16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W165" s="13"/>
      <c r="X165" s="13"/>
      <c r="Y165" s="13"/>
      <c r="Z165" s="13"/>
      <c r="AB165" s="13"/>
      <c r="AC165" s="13"/>
      <c r="AD165" s="13"/>
    </row>
    <row r="166" spans="2:30" ht="16" thickBot="1" x14ac:dyDescent="0.25">
      <c r="B166" s="86"/>
      <c r="C166" s="85"/>
      <c r="D166" s="16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W166" s="13"/>
      <c r="X166" s="13"/>
      <c r="Y166" s="13"/>
      <c r="Z166" s="13"/>
      <c r="AB166" s="13"/>
      <c r="AC166" s="13"/>
      <c r="AD166" s="13"/>
    </row>
    <row r="167" spans="2:30" x14ac:dyDescent="0.2">
      <c r="B167" s="86"/>
      <c r="C167" s="85"/>
      <c r="D167" s="16"/>
      <c r="E167" s="64" t="s">
        <v>299</v>
      </c>
      <c r="F167" s="65" t="s">
        <v>305</v>
      </c>
      <c r="G167" s="65" t="s">
        <v>300</v>
      </c>
      <c r="H167" s="65"/>
      <c r="I167" s="65"/>
      <c r="J167" s="66">
        <v>1000</v>
      </c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W167" s="13"/>
      <c r="X167" s="13"/>
      <c r="Y167" s="13"/>
      <c r="Z167" s="13"/>
      <c r="AB167" s="13"/>
      <c r="AC167" s="13"/>
      <c r="AD167" s="13"/>
    </row>
    <row r="168" spans="2:30" x14ac:dyDescent="0.2">
      <c r="B168" s="86"/>
      <c r="C168" s="85"/>
      <c r="D168" s="16"/>
      <c r="E168" s="67" t="s">
        <v>306</v>
      </c>
      <c r="F168" s="13"/>
      <c r="G168" s="13" t="s">
        <v>301</v>
      </c>
      <c r="H168" s="13"/>
      <c r="I168" s="13"/>
      <c r="J168" s="68">
        <v>2125</v>
      </c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W168" s="13"/>
      <c r="X168" s="13"/>
      <c r="Y168" s="13"/>
      <c r="Z168" s="13"/>
      <c r="AB168" s="13"/>
      <c r="AC168" s="13"/>
      <c r="AD168" s="13"/>
    </row>
    <row r="169" spans="2:30" x14ac:dyDescent="0.2">
      <c r="B169" s="86"/>
      <c r="C169" s="85"/>
      <c r="D169" s="16"/>
      <c r="E169" s="67"/>
      <c r="F169" s="13"/>
      <c r="G169" s="13" t="s">
        <v>302</v>
      </c>
      <c r="H169" s="13"/>
      <c r="I169" s="13"/>
      <c r="J169" s="68">
        <v>1020</v>
      </c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W169" s="13"/>
      <c r="X169" s="13"/>
      <c r="Y169" s="13"/>
      <c r="Z169" s="13"/>
      <c r="AB169" s="13"/>
      <c r="AC169" s="13"/>
      <c r="AD169" s="13"/>
    </row>
    <row r="170" spans="2:30" x14ac:dyDescent="0.2">
      <c r="B170" s="86"/>
      <c r="C170" s="85"/>
      <c r="D170" s="16"/>
      <c r="E170" s="67"/>
      <c r="F170" s="13"/>
      <c r="G170" s="13" t="s">
        <v>8</v>
      </c>
      <c r="H170" s="13"/>
      <c r="I170" s="13"/>
      <c r="J170" s="69">
        <v>4025</v>
      </c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W170" s="13"/>
      <c r="X170" s="13"/>
      <c r="Y170" s="13"/>
      <c r="Z170" s="13"/>
      <c r="AB170" s="13"/>
      <c r="AC170" s="13"/>
      <c r="AD170" s="13"/>
    </row>
    <row r="171" spans="2:30" ht="16" thickBot="1" x14ac:dyDescent="0.25">
      <c r="B171" s="86"/>
      <c r="C171" s="85"/>
      <c r="D171" s="16"/>
      <c r="E171" s="70"/>
      <c r="F171" s="71"/>
      <c r="G171" s="71" t="s">
        <v>19</v>
      </c>
      <c r="H171" s="71"/>
      <c r="I171" s="71"/>
      <c r="J171" s="72">
        <f>SUM(J167:J170)</f>
        <v>8170</v>
      </c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W171" s="13"/>
      <c r="X171" s="13"/>
      <c r="Y171" s="13"/>
      <c r="Z171" s="13"/>
      <c r="AB171" s="13"/>
      <c r="AC171" s="13"/>
      <c r="AD171" s="13"/>
    </row>
    <row r="172" spans="2:30" x14ac:dyDescent="0.2">
      <c r="B172" s="86"/>
      <c r="C172" s="85"/>
      <c r="D172" s="16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W172" s="13"/>
      <c r="X172" s="13"/>
      <c r="Y172" s="13"/>
      <c r="Z172" s="13"/>
      <c r="AB172" s="13"/>
      <c r="AC172" s="13"/>
      <c r="AD172" s="13"/>
    </row>
    <row r="173" spans="2:30" x14ac:dyDescent="0.2">
      <c r="B173" s="86"/>
      <c r="C173" s="85"/>
      <c r="D173" s="16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W173" s="13"/>
      <c r="X173" s="13"/>
      <c r="Y173" s="13"/>
      <c r="Z173" s="13"/>
      <c r="AB173" s="13"/>
      <c r="AC173" s="13"/>
      <c r="AD173" s="13">
        <f t="shared" ref="AD173:AD174" si="25">D173+F173+J173+L173+N173+P173+R173+T173+V173+Z173+AB173-E173-G173-K173-M173-O173-Q173-S173-U173-W173-AA173-AC173+H173-I173</f>
        <v>0</v>
      </c>
    </row>
    <row r="174" spans="2:30" x14ac:dyDescent="0.2">
      <c r="B174" s="2"/>
      <c r="D174" s="16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W174" s="13"/>
      <c r="X174" s="13"/>
      <c r="Y174" s="13"/>
      <c r="Z174" s="13"/>
      <c r="AB174" s="13"/>
      <c r="AC174" s="13"/>
      <c r="AD174" s="13">
        <f t="shared" si="25"/>
        <v>0</v>
      </c>
    </row>
    <row r="175" spans="2:30" x14ac:dyDescent="0.2">
      <c r="B175" s="2"/>
    </row>
    <row r="176" spans="2:30" x14ac:dyDescent="0.2">
      <c r="B176" s="2"/>
      <c r="AD176">
        <f t="shared" ref="AD176:AD184" si="26">D176+F176+J176+L176+N176+P176+R176+T176+V176+Z176+AB176-E176-G176-K176-M176-O176-Q176-S176-U176-W176-AA176-AC176+H176-I176</f>
        <v>0</v>
      </c>
    </row>
    <row r="177" spans="2:30" x14ac:dyDescent="0.2">
      <c r="B177" s="2"/>
      <c r="AD177">
        <f t="shared" si="26"/>
        <v>0</v>
      </c>
    </row>
    <row r="178" spans="2:30" x14ac:dyDescent="0.2">
      <c r="B178" s="2"/>
      <c r="AD178">
        <f t="shared" si="26"/>
        <v>0</v>
      </c>
    </row>
    <row r="179" spans="2:30" x14ac:dyDescent="0.2">
      <c r="B179" s="2"/>
      <c r="AD179">
        <f t="shared" si="26"/>
        <v>0</v>
      </c>
    </row>
    <row r="180" spans="2:30" x14ac:dyDescent="0.2">
      <c r="B180" s="2"/>
      <c r="AD180">
        <f t="shared" si="26"/>
        <v>0</v>
      </c>
    </row>
    <row r="181" spans="2:30" x14ac:dyDescent="0.2">
      <c r="AD181">
        <f t="shared" si="26"/>
        <v>0</v>
      </c>
    </row>
    <row r="182" spans="2:30" x14ac:dyDescent="0.2">
      <c r="AD182">
        <f t="shared" si="26"/>
        <v>0</v>
      </c>
    </row>
    <row r="183" spans="2:30" x14ac:dyDescent="0.2">
      <c r="AD183">
        <f t="shared" si="26"/>
        <v>0</v>
      </c>
    </row>
    <row r="184" spans="2:30" x14ac:dyDescent="0.2">
      <c r="AD184">
        <f t="shared" si="26"/>
        <v>0</v>
      </c>
    </row>
  </sheetData>
  <mergeCells count="185">
    <mergeCell ref="B24:C24"/>
    <mergeCell ref="B26:C26"/>
    <mergeCell ref="B16:C16"/>
    <mergeCell ref="B17:C17"/>
    <mergeCell ref="B18:C18"/>
    <mergeCell ref="B25:C25"/>
    <mergeCell ref="B20:C20"/>
    <mergeCell ref="B34:C34"/>
    <mergeCell ref="B30:C30"/>
    <mergeCell ref="B31:C31"/>
    <mergeCell ref="B32:C32"/>
    <mergeCell ref="B33:C33"/>
    <mergeCell ref="B21:C21"/>
    <mergeCell ref="AB3:AC3"/>
    <mergeCell ref="B3:C3"/>
    <mergeCell ref="B4:C4"/>
    <mergeCell ref="B13:C13"/>
    <mergeCell ref="B14:C14"/>
    <mergeCell ref="B15:C15"/>
    <mergeCell ref="P3:Q3"/>
    <mergeCell ref="R3:S3"/>
    <mergeCell ref="T3:U3"/>
    <mergeCell ref="V3:W3"/>
    <mergeCell ref="X3:Y3"/>
    <mergeCell ref="Z3:AA3"/>
    <mergeCell ref="D3:E3"/>
    <mergeCell ref="F3:G3"/>
    <mergeCell ref="H3:I3"/>
    <mergeCell ref="J3:K3"/>
    <mergeCell ref="L3:M3"/>
    <mergeCell ref="N3:O3"/>
    <mergeCell ref="B10:C10"/>
    <mergeCell ref="B11:C11"/>
    <mergeCell ref="B12:C12"/>
    <mergeCell ref="B5:C5"/>
    <mergeCell ref="B6:C6"/>
    <mergeCell ref="B7:C7"/>
    <mergeCell ref="B8:C8"/>
    <mergeCell ref="B9:C9"/>
    <mergeCell ref="B22:C22"/>
    <mergeCell ref="B47:C47"/>
    <mergeCell ref="B48:C48"/>
    <mergeCell ref="B28:C28"/>
    <mergeCell ref="B36:C36"/>
    <mergeCell ref="B49:C49"/>
    <mergeCell ref="B50:C50"/>
    <mergeCell ref="B41:C41"/>
    <mergeCell ref="B42:C42"/>
    <mergeCell ref="B43:C43"/>
    <mergeCell ref="B44:C44"/>
    <mergeCell ref="B45:C45"/>
    <mergeCell ref="B46:C46"/>
    <mergeCell ref="B39:C39"/>
    <mergeCell ref="B40:C40"/>
    <mergeCell ref="B27:C27"/>
    <mergeCell ref="B29:C29"/>
    <mergeCell ref="B35:C35"/>
    <mergeCell ref="B37:C37"/>
    <mergeCell ref="B38:C38"/>
    <mergeCell ref="B19:C19"/>
    <mergeCell ref="B23:C23"/>
    <mergeCell ref="B56:C56"/>
    <mergeCell ref="B57:C57"/>
    <mergeCell ref="B58:C58"/>
    <mergeCell ref="B59:C59"/>
    <mergeCell ref="B60:C60"/>
    <mergeCell ref="B61:C61"/>
    <mergeCell ref="B51:C51"/>
    <mergeCell ref="B52:C52"/>
    <mergeCell ref="B53:C53"/>
    <mergeCell ref="B54:C54"/>
    <mergeCell ref="B55:C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8:C128"/>
    <mergeCell ref="B129:C129"/>
    <mergeCell ref="B130:C130"/>
    <mergeCell ref="B131:C131"/>
    <mergeCell ref="B132:C132"/>
    <mergeCell ref="B133:C133"/>
    <mergeCell ref="B110:C110"/>
    <mergeCell ref="B111:C111"/>
    <mergeCell ref="B112:C112"/>
    <mergeCell ref="B113:C113"/>
    <mergeCell ref="B114:C114"/>
    <mergeCell ref="B115:C115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41:C141"/>
    <mergeCell ref="B140:C140"/>
    <mergeCell ref="B134:C134"/>
    <mergeCell ref="B172:C172"/>
    <mergeCell ref="B173:C173"/>
    <mergeCell ref="B165:C165"/>
    <mergeCell ref="B166:C166"/>
    <mergeCell ref="B167:C167"/>
    <mergeCell ref="B168:C168"/>
    <mergeCell ref="B169:C169"/>
    <mergeCell ref="B170:C170"/>
    <mergeCell ref="B159:C159"/>
    <mergeCell ref="B160:C160"/>
    <mergeCell ref="B161:C161"/>
    <mergeCell ref="B162:C162"/>
    <mergeCell ref="B163:C163"/>
    <mergeCell ref="B164:C164"/>
    <mergeCell ref="B135:C135"/>
    <mergeCell ref="B136:C136"/>
    <mergeCell ref="B137:C137"/>
    <mergeCell ref="B138:C138"/>
    <mergeCell ref="B139:C139"/>
    <mergeCell ref="F154:G154"/>
    <mergeCell ref="B171:C171"/>
    <mergeCell ref="B152:C152"/>
    <mergeCell ref="B142:C142"/>
    <mergeCell ref="B143:C143"/>
    <mergeCell ref="B144:C144"/>
    <mergeCell ref="B145:C145"/>
    <mergeCell ref="B151:C151"/>
    <mergeCell ref="B146:C146"/>
    <mergeCell ref="B147:C147"/>
    <mergeCell ref="B148:C148"/>
    <mergeCell ref="B149:C149"/>
    <mergeCell ref="B150:C150"/>
    <mergeCell ref="B153:C153"/>
    <mergeCell ref="B154:C154"/>
    <mergeCell ref="B155:C155"/>
    <mergeCell ref="B156:C156"/>
    <mergeCell ref="B157:C157"/>
    <mergeCell ref="B158:C158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4ED22-2835-4113-9B3A-E713472296DC}">
  <dimension ref="A1:P59"/>
  <sheetViews>
    <sheetView tabSelected="1" workbookViewId="0">
      <selection sqref="A1:O59"/>
    </sheetView>
  </sheetViews>
  <sheetFormatPr baseColWidth="10" defaultColWidth="8.83203125" defaultRowHeight="15" x14ac:dyDescent="0.2"/>
  <cols>
    <col min="1" max="1" width="8.83203125" style="8"/>
    <col min="2" max="2" width="5.6640625" customWidth="1"/>
    <col min="3" max="3" width="15.6640625" customWidth="1"/>
    <col min="4" max="4" width="13" style="59" customWidth="1"/>
    <col min="5" max="5" width="14.83203125" style="17" customWidth="1"/>
    <col min="6" max="6" width="13" style="59" customWidth="1"/>
    <col min="8" max="10" width="0" hidden="1" customWidth="1"/>
  </cols>
  <sheetData>
    <row r="1" spans="1:14" ht="26" x14ac:dyDescent="0.3">
      <c r="B1" s="95" t="s">
        <v>241</v>
      </c>
      <c r="C1" s="95"/>
      <c r="D1" s="95"/>
      <c r="E1" s="95"/>
      <c r="F1" s="95"/>
      <c r="G1" s="95"/>
    </row>
    <row r="2" spans="1:14" ht="21" x14ac:dyDescent="0.25">
      <c r="A2" s="8" t="s">
        <v>312</v>
      </c>
      <c r="B2" s="61"/>
      <c r="C2" s="61"/>
      <c r="D2" s="59" t="s">
        <v>219</v>
      </c>
      <c r="E2" s="17" t="s">
        <v>220</v>
      </c>
      <c r="F2" s="81" t="s">
        <v>221</v>
      </c>
      <c r="H2" s="59"/>
      <c r="K2" s="24" t="s">
        <v>222</v>
      </c>
      <c r="N2">
        <v>2025</v>
      </c>
    </row>
    <row r="3" spans="1:14" x14ac:dyDescent="0.2">
      <c r="F3" s="81"/>
    </row>
    <row r="4" spans="1:14" x14ac:dyDescent="0.2">
      <c r="B4" s="24" t="s">
        <v>30</v>
      </c>
      <c r="F4" s="81"/>
      <c r="K4" t="s">
        <v>223</v>
      </c>
      <c r="M4">
        <v>41</v>
      </c>
    </row>
    <row r="5" spans="1:14" x14ac:dyDescent="0.2">
      <c r="A5" s="8" t="s">
        <v>330</v>
      </c>
      <c r="B5" t="s">
        <v>224</v>
      </c>
      <c r="D5" s="59">
        <f>M4*M7*M14*M15</f>
        <v>135349.20000000001</v>
      </c>
      <c r="E5" s="59">
        <f>'OBK 2024'!E156</f>
        <v>135822.96999999997</v>
      </c>
      <c r="F5" s="81">
        <v>156000</v>
      </c>
      <c r="K5" t="s">
        <v>225</v>
      </c>
      <c r="M5">
        <v>7</v>
      </c>
    </row>
    <row r="6" spans="1:14" x14ac:dyDescent="0.2">
      <c r="B6" t="s">
        <v>123</v>
      </c>
      <c r="D6" s="59">
        <v>8000</v>
      </c>
      <c r="E6" s="59">
        <f>'OBK 2024'!U157</f>
        <v>5476.9599999999991</v>
      </c>
      <c r="F6" s="81">
        <v>6000</v>
      </c>
      <c r="K6" t="s">
        <v>226</v>
      </c>
      <c r="M6">
        <v>175</v>
      </c>
    </row>
    <row r="7" spans="1:14" x14ac:dyDescent="0.2">
      <c r="B7" t="s">
        <v>227</v>
      </c>
      <c r="D7" s="59">
        <v>600</v>
      </c>
      <c r="E7" s="59">
        <f>'OBK 2024'!S160</f>
        <v>6445.08</v>
      </c>
      <c r="F7" s="81">
        <v>7000</v>
      </c>
      <c r="K7" t="s">
        <v>228</v>
      </c>
      <c r="M7">
        <f>4*M5</f>
        <v>28</v>
      </c>
    </row>
    <row r="8" spans="1:14" x14ac:dyDescent="0.2">
      <c r="B8" t="s">
        <v>34</v>
      </c>
      <c r="D8" s="59">
        <f>M10*M11</f>
        <v>30250</v>
      </c>
      <c r="E8" s="59">
        <f>'OBK 2024'!I162</f>
        <v>25710.760000000002</v>
      </c>
      <c r="F8" s="81">
        <v>26000</v>
      </c>
      <c r="K8" t="s">
        <v>229</v>
      </c>
      <c r="L8" t="s">
        <v>230</v>
      </c>
      <c r="M8">
        <v>17</v>
      </c>
      <c r="N8">
        <v>20</v>
      </c>
    </row>
    <row r="9" spans="1:14" x14ac:dyDescent="0.2">
      <c r="A9" s="8" t="s">
        <v>313</v>
      </c>
      <c r="B9" t="s">
        <v>287</v>
      </c>
      <c r="E9" s="59">
        <f>'OBK 2024'!U143</f>
        <v>15197</v>
      </c>
      <c r="F9" s="81">
        <v>10000</v>
      </c>
    </row>
    <row r="10" spans="1:14" x14ac:dyDescent="0.2">
      <c r="B10" t="s">
        <v>9</v>
      </c>
      <c r="F10" s="81">
        <v>3750</v>
      </c>
      <c r="K10" t="s">
        <v>231</v>
      </c>
      <c r="M10">
        <v>55</v>
      </c>
    </row>
    <row r="11" spans="1:14" x14ac:dyDescent="0.2">
      <c r="B11" s="24" t="s">
        <v>232</v>
      </c>
      <c r="D11" s="60">
        <f>SUM(D5:D10)</f>
        <v>174199.2</v>
      </c>
      <c r="E11" s="60">
        <f>SUM(E5:E10)</f>
        <v>188652.76999999996</v>
      </c>
      <c r="F11" s="82">
        <f>SUM(F5:F10)</f>
        <v>208750</v>
      </c>
      <c r="K11" t="s">
        <v>233</v>
      </c>
      <c r="M11">
        <v>550</v>
      </c>
    </row>
    <row r="12" spans="1:14" x14ac:dyDescent="0.2">
      <c r="F12" s="81"/>
      <c r="K12" t="s">
        <v>234</v>
      </c>
      <c r="M12">
        <v>1000</v>
      </c>
    </row>
    <row r="13" spans="1:14" x14ac:dyDescent="0.2">
      <c r="B13" s="24" t="s">
        <v>36</v>
      </c>
      <c r="F13" s="81"/>
      <c r="K13" t="s">
        <v>235</v>
      </c>
      <c r="M13">
        <v>420</v>
      </c>
    </row>
    <row r="14" spans="1:14" x14ac:dyDescent="0.2">
      <c r="A14" s="8" t="s">
        <v>314</v>
      </c>
      <c r="B14" t="s">
        <v>4</v>
      </c>
      <c r="D14" s="59">
        <f>M4*1000</f>
        <v>41000</v>
      </c>
      <c r="E14" s="59">
        <f>'OBK 2024'!F155</f>
        <v>29030</v>
      </c>
      <c r="F14" s="81">
        <v>41000</v>
      </c>
      <c r="K14" t="s">
        <v>236</v>
      </c>
      <c r="M14">
        <v>120</v>
      </c>
      <c r="N14" t="s">
        <v>325</v>
      </c>
    </row>
    <row r="15" spans="1:14" x14ac:dyDescent="0.2">
      <c r="A15" s="8" t="s">
        <v>315</v>
      </c>
      <c r="B15" t="s">
        <v>8</v>
      </c>
      <c r="D15" s="59">
        <f>M6*M5*M4</f>
        <v>50225</v>
      </c>
      <c r="E15" s="59">
        <v>55738</v>
      </c>
      <c r="F15" s="81">
        <v>51000</v>
      </c>
      <c r="K15" t="s">
        <v>237</v>
      </c>
      <c r="M15">
        <v>0.98250000000000004</v>
      </c>
    </row>
    <row r="16" spans="1:14" ht="48" x14ac:dyDescent="0.2">
      <c r="B16" t="s">
        <v>7</v>
      </c>
      <c r="D16" s="59">
        <f>M13*M4</f>
        <v>17220</v>
      </c>
      <c r="E16" s="59">
        <f>'OBK 2024'!L155</f>
        <v>16770</v>
      </c>
      <c r="F16" s="81">
        <v>17000</v>
      </c>
      <c r="K16" s="39" t="s">
        <v>242</v>
      </c>
      <c r="L16" s="39" t="s">
        <v>243</v>
      </c>
      <c r="M16">
        <v>450</v>
      </c>
    </row>
    <row r="17" spans="1:6" x14ac:dyDescent="0.2">
      <c r="B17" t="s">
        <v>238</v>
      </c>
      <c r="D17" s="59">
        <f>M4*M8*M7</f>
        <v>19516</v>
      </c>
      <c r="E17" s="59">
        <f>'OBK 2024'!J157</f>
        <v>20686</v>
      </c>
      <c r="F17" s="81">
        <v>22000</v>
      </c>
    </row>
    <row r="18" spans="1:6" x14ac:dyDescent="0.2">
      <c r="B18" t="s">
        <v>244</v>
      </c>
      <c r="D18" s="59">
        <v>1400</v>
      </c>
      <c r="E18" s="59">
        <f>'OBK 2024'!J156</f>
        <v>1410</v>
      </c>
      <c r="F18" s="81">
        <v>1400</v>
      </c>
    </row>
    <row r="19" spans="1:6" x14ac:dyDescent="0.2">
      <c r="B19" t="s">
        <v>239</v>
      </c>
      <c r="D19" s="59">
        <f>M10*M16</f>
        <v>24750</v>
      </c>
      <c r="E19" s="59">
        <f>'OBK 2024'!H159</f>
        <v>26780</v>
      </c>
      <c r="F19" s="81">
        <v>25000</v>
      </c>
    </row>
    <row r="20" spans="1:6" x14ac:dyDescent="0.2">
      <c r="A20" s="8" t="s">
        <v>316</v>
      </c>
      <c r="B20" t="s">
        <v>308</v>
      </c>
      <c r="D20" s="59">
        <v>10000</v>
      </c>
      <c r="E20" s="59">
        <f>'OBK 2024'!N155</f>
        <v>7298.82</v>
      </c>
      <c r="F20" s="81">
        <v>10000</v>
      </c>
    </row>
    <row r="21" spans="1:6" x14ac:dyDescent="0.2">
      <c r="B21" t="s">
        <v>245</v>
      </c>
      <c r="D21" s="59">
        <v>4000</v>
      </c>
      <c r="E21" s="59">
        <f>'OBK 2024'!T155+'OBK 2024'!R155+'OBK 2024'!J161</f>
        <v>3437.13</v>
      </c>
      <c r="F21" s="81">
        <v>5000</v>
      </c>
    </row>
    <row r="22" spans="1:6" x14ac:dyDescent="0.2">
      <c r="A22" s="8" t="s">
        <v>317</v>
      </c>
      <c r="B22" t="s">
        <v>246</v>
      </c>
      <c r="D22" s="59">
        <v>20000</v>
      </c>
      <c r="E22" s="59">
        <v>80000</v>
      </c>
      <c r="F22" s="81">
        <v>0</v>
      </c>
    </row>
    <row r="23" spans="1:6" x14ac:dyDescent="0.2">
      <c r="A23" s="8" t="s">
        <v>327</v>
      </c>
      <c r="B23" t="s">
        <v>326</v>
      </c>
      <c r="E23" s="62"/>
      <c r="F23" s="81">
        <v>22000</v>
      </c>
    </row>
    <row r="24" spans="1:6" x14ac:dyDescent="0.2">
      <c r="B24" s="24" t="s">
        <v>232</v>
      </c>
      <c r="C24" s="24"/>
      <c r="D24" s="60">
        <f>SUM(D14:D22)</f>
        <v>188111</v>
      </c>
      <c r="E24" s="60">
        <f>SUM(E14:E22)</f>
        <v>241149.95</v>
      </c>
      <c r="F24" s="82">
        <f>SUM(F14:F23)</f>
        <v>194400</v>
      </c>
    </row>
    <row r="25" spans="1:6" x14ac:dyDescent="0.2">
      <c r="F25" s="81"/>
    </row>
    <row r="26" spans="1:6" x14ac:dyDescent="0.2">
      <c r="B26" s="24" t="s">
        <v>240</v>
      </c>
      <c r="D26" s="60">
        <f>D11-D24</f>
        <v>-13911.799999999988</v>
      </c>
      <c r="E26" s="60">
        <f>E11-E24</f>
        <v>-52497.180000000051</v>
      </c>
      <c r="F26" s="82">
        <f>F11-F24</f>
        <v>14350</v>
      </c>
    </row>
    <row r="27" spans="1:6" x14ac:dyDescent="0.2">
      <c r="F27" s="81"/>
    </row>
    <row r="28" spans="1:6" x14ac:dyDescent="0.2">
      <c r="B28" t="s">
        <v>105</v>
      </c>
      <c r="E28" s="60">
        <v>39277</v>
      </c>
    </row>
    <row r="30" spans="1:6" x14ac:dyDescent="0.2">
      <c r="B30" t="s">
        <v>291</v>
      </c>
      <c r="E30" s="60">
        <f>SUM(E26:E28)</f>
        <v>-13220.180000000051</v>
      </c>
    </row>
    <row r="35" spans="4:16" ht="16" thickBot="1" x14ac:dyDescent="0.25"/>
    <row r="36" spans="4:16" x14ac:dyDescent="0.2">
      <c r="D36" s="45"/>
      <c r="E36" s="46"/>
      <c r="F36" s="75" t="s">
        <v>292</v>
      </c>
      <c r="G36" s="48"/>
      <c r="H36" s="46"/>
      <c r="I36" s="46"/>
      <c r="J36" s="46"/>
      <c r="K36" s="46"/>
      <c r="L36" s="46"/>
      <c r="M36" s="46"/>
      <c r="N36" s="47"/>
    </row>
    <row r="37" spans="4:16" x14ac:dyDescent="0.2">
      <c r="D37" s="40"/>
      <c r="E37"/>
      <c r="F37" s="76"/>
      <c r="K37" s="24" t="s">
        <v>310</v>
      </c>
      <c r="L37" s="24"/>
      <c r="N37" s="41"/>
    </row>
    <row r="38" spans="4:16" x14ac:dyDescent="0.2">
      <c r="D38" s="40" t="s">
        <v>293</v>
      </c>
      <c r="E38"/>
      <c r="F38" s="76">
        <v>52657</v>
      </c>
      <c r="H38" t="s">
        <v>52</v>
      </c>
      <c r="J38">
        <v>0</v>
      </c>
      <c r="K38" t="s">
        <v>294</v>
      </c>
      <c r="N38" s="78">
        <v>20000</v>
      </c>
    </row>
    <row r="39" spans="4:16" x14ac:dyDescent="0.2">
      <c r="D39" s="40" t="s">
        <v>125</v>
      </c>
      <c r="E39"/>
      <c r="F39" s="76">
        <v>196445</v>
      </c>
      <c r="H39" t="s">
        <v>53</v>
      </c>
      <c r="J39">
        <v>-848.9400000000096</v>
      </c>
      <c r="K39" t="s">
        <v>295</v>
      </c>
      <c r="N39" s="78">
        <v>80000</v>
      </c>
    </row>
    <row r="40" spans="4:16" x14ac:dyDescent="0.2">
      <c r="D40" s="40"/>
      <c r="E40"/>
      <c r="F40" s="76"/>
      <c r="H40" t="s">
        <v>105</v>
      </c>
      <c r="J40">
        <v>155000</v>
      </c>
      <c r="K40" t="s">
        <v>304</v>
      </c>
      <c r="N40" s="78">
        <f>'OBK 2024'!J171</f>
        <v>8170</v>
      </c>
    </row>
    <row r="41" spans="4:16" x14ac:dyDescent="0.2">
      <c r="D41" s="40"/>
      <c r="E41"/>
      <c r="F41" s="76"/>
      <c r="N41" s="79">
        <f>SUM(N38:N40)</f>
        <v>108170</v>
      </c>
    </row>
    <row r="42" spans="4:16" x14ac:dyDescent="0.2">
      <c r="D42" s="40"/>
      <c r="E42"/>
      <c r="F42" s="76"/>
      <c r="K42" t="s">
        <v>311</v>
      </c>
      <c r="N42" s="41"/>
    </row>
    <row r="43" spans="4:16" x14ac:dyDescent="0.2">
      <c r="D43" s="40"/>
      <c r="E43"/>
      <c r="F43" s="76"/>
      <c r="K43" t="s">
        <v>296</v>
      </c>
      <c r="N43" s="78">
        <v>154151</v>
      </c>
    </row>
    <row r="44" spans="4:16" x14ac:dyDescent="0.2">
      <c r="D44" s="40"/>
      <c r="E44"/>
      <c r="F44" s="76"/>
      <c r="K44" t="s">
        <v>303</v>
      </c>
      <c r="N44" s="78">
        <v>39277</v>
      </c>
    </row>
    <row r="45" spans="4:16" ht="16" thickBot="1" x14ac:dyDescent="0.25">
      <c r="D45" s="40"/>
      <c r="E45"/>
      <c r="F45" s="76"/>
      <c r="K45" t="s">
        <v>297</v>
      </c>
      <c r="L45">
        <v>2024</v>
      </c>
      <c r="N45" s="78">
        <f>E26</f>
        <v>-52497.180000000051</v>
      </c>
      <c r="P45" s="77"/>
    </row>
    <row r="46" spans="4:16" ht="16" thickBot="1" x14ac:dyDescent="0.25">
      <c r="D46" s="40"/>
      <c r="E46"/>
      <c r="F46" s="76"/>
      <c r="H46" t="s">
        <v>106</v>
      </c>
      <c r="J46">
        <v>22200</v>
      </c>
      <c r="K46" t="s">
        <v>298</v>
      </c>
      <c r="N46" s="80">
        <f>N47-N38-N39-N40</f>
        <v>140932</v>
      </c>
    </row>
    <row r="47" spans="4:16" ht="16" thickBot="1" x14ac:dyDescent="0.25">
      <c r="D47" s="42" t="s">
        <v>19</v>
      </c>
      <c r="E47" s="43"/>
      <c r="F47" s="77">
        <f>SUM(F38:F46)</f>
        <v>249102</v>
      </c>
      <c r="G47" s="43"/>
      <c r="H47" s="43"/>
      <c r="I47" s="43"/>
      <c r="J47" s="43">
        <v>176351.06</v>
      </c>
      <c r="K47" s="43"/>
      <c r="L47" s="43"/>
      <c r="M47" s="43"/>
      <c r="N47" s="80">
        <f>F47</f>
        <v>249102</v>
      </c>
    </row>
    <row r="50" spans="2:3" x14ac:dyDescent="0.2">
      <c r="B50" t="s">
        <v>318</v>
      </c>
    </row>
    <row r="51" spans="2:3" x14ac:dyDescent="0.2">
      <c r="B51">
        <v>1</v>
      </c>
      <c r="C51" t="s">
        <v>319</v>
      </c>
    </row>
    <row r="52" spans="2:3" x14ac:dyDescent="0.2">
      <c r="B52">
        <v>2</v>
      </c>
      <c r="C52" t="s">
        <v>320</v>
      </c>
    </row>
    <row r="53" spans="2:3" x14ac:dyDescent="0.2">
      <c r="B53">
        <v>3</v>
      </c>
      <c r="C53" t="s">
        <v>321</v>
      </c>
    </row>
    <row r="54" spans="2:3" x14ac:dyDescent="0.2">
      <c r="B54">
        <v>4</v>
      </c>
      <c r="C54" t="s">
        <v>322</v>
      </c>
    </row>
    <row r="55" spans="2:3" x14ac:dyDescent="0.2">
      <c r="B55">
        <v>5</v>
      </c>
      <c r="C55" t="s">
        <v>331</v>
      </c>
    </row>
    <row r="56" spans="2:3" x14ac:dyDescent="0.2">
      <c r="C56" t="s">
        <v>332</v>
      </c>
    </row>
    <row r="57" spans="2:3" x14ac:dyDescent="0.2">
      <c r="C57" t="s">
        <v>324</v>
      </c>
    </row>
    <row r="58" spans="2:3" x14ac:dyDescent="0.2">
      <c r="B58" s="14">
        <v>6</v>
      </c>
      <c r="C58" t="s">
        <v>328</v>
      </c>
    </row>
    <row r="59" spans="2:3" x14ac:dyDescent="0.2">
      <c r="B59">
        <v>7</v>
      </c>
      <c r="C59" t="s">
        <v>329</v>
      </c>
    </row>
  </sheetData>
  <mergeCells count="1">
    <mergeCell ref="B1:G1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43FC0-002E-4C48-ADAC-E471F8A6092F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AAB2-B50F-416C-97D3-E0483F0C37F0}">
  <dimension ref="A1:X174"/>
  <sheetViews>
    <sheetView workbookViewId="0">
      <selection activeCell="G15" sqref="G15"/>
    </sheetView>
  </sheetViews>
  <sheetFormatPr baseColWidth="10" defaultColWidth="11.5" defaultRowHeight="15" x14ac:dyDescent="0.2"/>
  <cols>
    <col min="1" max="1" width="31.5" customWidth="1"/>
    <col min="2" max="2" width="10" customWidth="1"/>
    <col min="3" max="3" width="9.1640625" customWidth="1"/>
    <col min="4" max="4" width="7.83203125" customWidth="1"/>
    <col min="5" max="5" width="9" customWidth="1"/>
    <col min="6" max="6" width="3.33203125" customWidth="1"/>
    <col min="7" max="7" width="8.5" customWidth="1"/>
    <col min="8" max="8" width="11.5" customWidth="1"/>
    <col min="9" max="9" width="8.83203125" customWidth="1"/>
    <col min="10" max="10" width="4.33203125" customWidth="1"/>
    <col min="11" max="11" width="8.6640625" customWidth="1"/>
    <col min="12" max="12" width="5.1640625" customWidth="1"/>
    <col min="13" max="13" width="9.33203125" customWidth="1"/>
    <col min="14" max="14" width="6.1640625" customWidth="1"/>
    <col min="15" max="15" width="10.5" style="5" customWidth="1"/>
    <col min="17" max="17" width="9.33203125" customWidth="1"/>
    <col min="18" max="18" width="8.5" customWidth="1"/>
    <col min="19" max="19" width="10" customWidth="1"/>
    <col min="20" max="20" width="11.5" style="6" customWidth="1"/>
    <col min="21" max="21" width="5.83203125" customWidth="1"/>
    <col min="22" max="22" width="6.83203125" customWidth="1"/>
  </cols>
  <sheetData>
    <row r="1" spans="1:24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4"/>
      <c r="Q1" s="4"/>
      <c r="R1" s="4"/>
      <c r="S1" s="4"/>
      <c r="U1" s="4"/>
      <c r="V1" s="4"/>
    </row>
    <row r="2" spans="1:24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4"/>
      <c r="Q2" s="4"/>
      <c r="R2" s="4"/>
      <c r="S2" s="4"/>
      <c r="U2" s="4"/>
      <c r="V2" s="4"/>
    </row>
    <row r="3" spans="1:24" x14ac:dyDescent="0.2">
      <c r="A3" s="63"/>
      <c r="B3" s="63"/>
      <c r="C3" s="93" t="s">
        <v>6</v>
      </c>
      <c r="D3" s="93"/>
      <c r="E3" s="93" t="s">
        <v>7</v>
      </c>
      <c r="F3" s="93"/>
      <c r="G3" s="93" t="s">
        <v>57</v>
      </c>
      <c r="H3" s="93"/>
      <c r="I3" s="93" t="s">
        <v>8</v>
      </c>
      <c r="J3" s="93"/>
      <c r="K3" s="93" t="s">
        <v>16</v>
      </c>
      <c r="L3" s="93"/>
      <c r="M3" s="93" t="s">
        <v>9</v>
      </c>
      <c r="N3" s="93"/>
      <c r="O3" s="93"/>
      <c r="P3" s="93"/>
      <c r="Q3" s="93"/>
      <c r="R3" s="93"/>
      <c r="S3" s="93"/>
      <c r="T3" s="93"/>
      <c r="U3" s="93"/>
      <c r="V3" s="93"/>
      <c r="W3" s="8"/>
    </row>
    <row r="4" spans="1:24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P4" s="13"/>
      <c r="Q4" s="13"/>
      <c r="R4" s="13"/>
      <c r="S4" s="13"/>
      <c r="U4" s="13"/>
      <c r="V4" s="13"/>
      <c r="W4" s="13"/>
      <c r="X4" s="6"/>
    </row>
    <row r="5" spans="1:24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P5" s="13"/>
      <c r="Q5" s="13"/>
      <c r="R5" s="13"/>
      <c r="S5" s="13"/>
      <c r="U5" s="13"/>
      <c r="V5" s="13"/>
      <c r="W5" s="13"/>
      <c r="X5" s="6"/>
    </row>
    <row r="6" spans="1:24" x14ac:dyDescent="0.2">
      <c r="A6" s="13" t="s">
        <v>252</v>
      </c>
      <c r="B6" s="13">
        <v>343.87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3"/>
      <c r="R6" s="13"/>
      <c r="S6" s="13"/>
      <c r="U6" s="13"/>
      <c r="V6" s="13"/>
      <c r="W6" s="13"/>
      <c r="X6" s="6"/>
    </row>
    <row r="7" spans="1:24" x14ac:dyDescent="0.2">
      <c r="A7" s="13" t="s">
        <v>253</v>
      </c>
      <c r="B7" s="13">
        <v>16402.72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P7" s="13"/>
      <c r="Q7" s="13"/>
      <c r="R7" s="13"/>
      <c r="S7" s="13"/>
      <c r="U7" s="13"/>
      <c r="V7" s="13"/>
      <c r="W7" s="13"/>
      <c r="X7" s="6"/>
    </row>
    <row r="8" spans="1:24" x14ac:dyDescent="0.2">
      <c r="A8" s="13" t="s">
        <v>254</v>
      </c>
      <c r="B8" s="13">
        <v>39.299999999999997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P8" s="13"/>
      <c r="Q8" s="13"/>
      <c r="R8" s="13"/>
      <c r="S8" s="13"/>
      <c r="U8" s="13"/>
      <c r="V8" s="13"/>
      <c r="W8" s="13"/>
      <c r="X8" s="6"/>
    </row>
    <row r="9" spans="1:24" x14ac:dyDescent="0.2">
      <c r="A9" s="13" t="s">
        <v>265</v>
      </c>
      <c r="B9" s="13">
        <v>2249.91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P9" s="13"/>
      <c r="Q9" s="13"/>
      <c r="R9" s="13"/>
      <c r="S9" s="13"/>
      <c r="U9" s="13"/>
      <c r="V9" s="13"/>
      <c r="W9" s="13"/>
      <c r="X9" s="6"/>
    </row>
    <row r="10" spans="1:24" x14ac:dyDescent="0.2">
      <c r="A10" s="13" t="s">
        <v>257</v>
      </c>
      <c r="B10" s="13">
        <v>167.02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P10" s="13"/>
      <c r="Q10" s="13"/>
      <c r="R10" s="13"/>
      <c r="S10" s="13"/>
      <c r="U10" s="13"/>
      <c r="V10" s="13"/>
      <c r="W10" s="13"/>
      <c r="X10" s="6"/>
    </row>
    <row r="11" spans="1:24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P11" s="13"/>
      <c r="Q11" s="13"/>
      <c r="R11" s="13"/>
      <c r="S11" s="13"/>
      <c r="U11" s="13"/>
      <c r="V11" s="13"/>
      <c r="W11" s="13"/>
      <c r="X11" s="6"/>
    </row>
    <row r="12" spans="1:24" x14ac:dyDescent="0.2">
      <c r="A12" s="13" t="s">
        <v>263</v>
      </c>
      <c r="B12" s="13">
        <v>3153.8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P12" s="13"/>
      <c r="Q12" s="13"/>
      <c r="R12" s="13"/>
      <c r="S12" s="13"/>
      <c r="U12" s="13"/>
      <c r="V12" s="13"/>
      <c r="W12" s="13"/>
      <c r="X12" s="6"/>
    </row>
    <row r="13" spans="1:24" x14ac:dyDescent="0.2">
      <c r="A13" s="13" t="s">
        <v>253</v>
      </c>
      <c r="B13" s="13">
        <v>933.37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P13" s="13"/>
      <c r="Q13" s="13"/>
      <c r="R13" s="13"/>
      <c r="S13" s="13"/>
      <c r="U13" s="13"/>
      <c r="V13" s="13"/>
      <c r="W13" s="13"/>
      <c r="X13" s="6"/>
    </row>
    <row r="14" spans="1:24" x14ac:dyDescent="0.2">
      <c r="A14" s="13" t="s">
        <v>266</v>
      </c>
      <c r="B14" s="13">
        <v>407.74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3"/>
      <c r="Q14" s="13"/>
      <c r="R14" s="13"/>
      <c r="S14" s="13"/>
      <c r="U14" s="13"/>
      <c r="V14" s="13"/>
      <c r="W14" s="13"/>
      <c r="X14" s="6"/>
    </row>
    <row r="15" spans="1:24" x14ac:dyDescent="0.2">
      <c r="A15" s="13" t="s">
        <v>271</v>
      </c>
      <c r="B15" s="13">
        <v>73.69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P15" s="13"/>
      <c r="Q15" s="13"/>
      <c r="R15" s="13"/>
      <c r="S15" s="13"/>
      <c r="U15" s="13"/>
      <c r="V15" s="13"/>
      <c r="W15" s="13"/>
      <c r="X15" s="6"/>
    </row>
    <row r="16" spans="1:24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P16" s="13"/>
      <c r="Q16" s="13"/>
      <c r="R16" s="13"/>
      <c r="S16" s="13"/>
      <c r="U16" s="13"/>
      <c r="V16" s="13"/>
      <c r="W16" s="13"/>
      <c r="X16" s="6"/>
    </row>
    <row r="17" spans="1:24" x14ac:dyDescent="0.2">
      <c r="A17" s="13"/>
      <c r="B17" s="13">
        <f>SUM(B6:B15)</f>
        <v>23771.42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P17" s="13"/>
      <c r="Q17" s="13"/>
      <c r="R17" s="13"/>
      <c r="S17" s="13"/>
      <c r="U17" s="13"/>
      <c r="V17" s="13"/>
      <c r="W17" s="13"/>
      <c r="X17" s="6"/>
    </row>
    <row r="18" spans="1:24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1"/>
      <c r="P18" s="13"/>
      <c r="Q18" s="13"/>
      <c r="R18" s="13"/>
      <c r="S18" s="13"/>
      <c r="U18" s="13"/>
      <c r="V18" s="13"/>
      <c r="W18" s="13"/>
      <c r="X18" s="6"/>
    </row>
    <row r="19" spans="1:24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P19" s="13"/>
      <c r="Q19" s="13"/>
      <c r="R19" s="13"/>
      <c r="S19" s="13"/>
      <c r="U19" s="13"/>
      <c r="V19" s="13"/>
      <c r="W19" s="13"/>
      <c r="X19" s="6"/>
    </row>
    <row r="20" spans="1:24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3"/>
      <c r="P20" s="13"/>
      <c r="Q20" s="13"/>
      <c r="R20" s="13"/>
      <c r="S20" s="13"/>
      <c r="U20" s="13"/>
      <c r="V20" s="13"/>
      <c r="W20" s="13"/>
      <c r="X20" s="6"/>
    </row>
    <row r="21" spans="1:24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P21" s="13"/>
      <c r="Q21" s="13"/>
      <c r="R21" s="13"/>
      <c r="S21" s="13"/>
      <c r="U21" s="13"/>
      <c r="V21" s="13"/>
      <c r="W21" s="13"/>
      <c r="X21" s="6"/>
    </row>
    <row r="22" spans="1:24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P22" s="13"/>
      <c r="Q22" s="13"/>
      <c r="R22" s="13"/>
      <c r="S22" s="13"/>
      <c r="U22" s="13"/>
      <c r="V22" s="13"/>
      <c r="W22" s="13"/>
      <c r="X22" s="6"/>
    </row>
    <row r="23" spans="1:24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P23" s="13"/>
      <c r="Q23" s="13"/>
      <c r="R23" s="13"/>
      <c r="S23" s="13"/>
      <c r="U23" s="13"/>
      <c r="V23" s="13"/>
      <c r="W23" s="13"/>
      <c r="X23" s="6"/>
    </row>
    <row r="24" spans="1:24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P24" s="13"/>
      <c r="Q24" s="13"/>
      <c r="R24" s="13"/>
      <c r="S24" s="13"/>
      <c r="U24" s="13"/>
      <c r="V24" s="13"/>
      <c r="W24" s="13"/>
      <c r="X24" s="6"/>
    </row>
    <row r="25" spans="1:24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P25" s="13"/>
      <c r="Q25" s="13"/>
      <c r="R25" s="13"/>
      <c r="S25" s="13"/>
      <c r="U25" s="13"/>
      <c r="V25" s="13"/>
      <c r="W25" s="13"/>
      <c r="X25" s="6"/>
    </row>
    <row r="26" spans="1:24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P26" s="13"/>
      <c r="Q26" s="13"/>
      <c r="R26" s="13"/>
      <c r="S26" s="13"/>
      <c r="U26" s="13"/>
      <c r="V26" s="13"/>
      <c r="W26" s="13"/>
      <c r="X26" s="6"/>
    </row>
    <row r="27" spans="1:24" x14ac:dyDescent="0.2">
      <c r="A27" s="13" t="s">
        <v>248</v>
      </c>
      <c r="B27" s="13">
        <v>2500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P27" s="13"/>
      <c r="Q27" s="13"/>
      <c r="R27" s="13"/>
      <c r="S27" s="13"/>
      <c r="U27" s="13"/>
      <c r="V27" s="13"/>
      <c r="W27" s="13"/>
      <c r="X27" s="6"/>
    </row>
    <row r="28" spans="1:24" x14ac:dyDescent="0.2">
      <c r="A28" s="13" t="s">
        <v>249</v>
      </c>
      <c r="B28" s="13">
        <v>3000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P28" s="13"/>
      <c r="Q28" s="13"/>
      <c r="R28" s="13"/>
      <c r="S28" s="13"/>
      <c r="U28" s="13"/>
      <c r="V28" s="13"/>
      <c r="W28" s="13"/>
      <c r="X28" s="6"/>
    </row>
    <row r="29" spans="1:24" x14ac:dyDescent="0.2">
      <c r="A29" s="13" t="s">
        <v>250</v>
      </c>
      <c r="B29" s="13">
        <v>1505.2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P29" s="13"/>
      <c r="Q29" s="13"/>
      <c r="R29" s="13"/>
      <c r="S29" s="13"/>
      <c r="U29" s="13"/>
      <c r="V29" s="13"/>
      <c r="W29" s="13"/>
      <c r="X29" s="6"/>
    </row>
    <row r="30" spans="1:24" x14ac:dyDescent="0.2">
      <c r="A30" s="13" t="s">
        <v>90</v>
      </c>
      <c r="B30" s="13">
        <v>10163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P30" s="13"/>
      <c r="Q30" s="13"/>
      <c r="R30" s="13"/>
      <c r="S30" s="13"/>
      <c r="U30" s="13"/>
      <c r="V30" s="13"/>
      <c r="W30" s="13"/>
      <c r="X30" s="6"/>
    </row>
    <row r="31" spans="1:24" x14ac:dyDescent="0.2">
      <c r="A31" s="13" t="s">
        <v>251</v>
      </c>
      <c r="B31" s="13">
        <v>10200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P31" s="13"/>
      <c r="Q31" s="13"/>
      <c r="R31" s="13"/>
      <c r="S31" s="13"/>
      <c r="U31" s="13"/>
      <c r="V31" s="13"/>
      <c r="W31" s="13"/>
      <c r="X31" s="6"/>
    </row>
    <row r="32" spans="1:24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P32" s="13"/>
      <c r="Q32" s="13"/>
      <c r="R32" s="13"/>
      <c r="S32" s="13"/>
      <c r="U32" s="13"/>
      <c r="V32" s="13"/>
      <c r="W32" s="13"/>
      <c r="X32" s="6"/>
    </row>
    <row r="33" spans="1:24" x14ac:dyDescent="0.2">
      <c r="A33" s="13"/>
      <c r="B33" s="13">
        <f>SUM(B27:B32)</f>
        <v>27368.2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P33" s="13"/>
      <c r="Q33" s="13"/>
      <c r="R33" s="13"/>
      <c r="S33" s="13"/>
      <c r="U33" s="13"/>
      <c r="V33" s="13"/>
      <c r="W33" s="13"/>
      <c r="X33" s="6"/>
    </row>
    <row r="34" spans="1:24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P34" s="13"/>
      <c r="Q34" s="13"/>
      <c r="R34" s="13"/>
      <c r="S34" s="13"/>
      <c r="U34" s="13"/>
      <c r="V34" s="13"/>
      <c r="W34" s="13"/>
      <c r="X34" s="6"/>
    </row>
    <row r="35" spans="1:24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P35" s="13"/>
      <c r="Q35" s="13"/>
      <c r="R35" s="13"/>
      <c r="S35" s="13"/>
      <c r="U35" s="13"/>
      <c r="V35" s="13"/>
      <c r="W35" s="13"/>
      <c r="X35" s="6"/>
    </row>
    <row r="36" spans="1:24" x14ac:dyDescent="0.2">
      <c r="A36" s="13" t="s">
        <v>26</v>
      </c>
      <c r="B36" s="13">
        <f>SUM(B17-B33)</f>
        <v>-3596.7800000000025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P36" s="13"/>
      <c r="Q36" s="13"/>
      <c r="R36" s="13"/>
      <c r="S36" s="13"/>
      <c r="U36" s="13"/>
      <c r="V36" s="13"/>
      <c r="W36" s="13"/>
      <c r="X36" s="6"/>
    </row>
    <row r="37" spans="1:24" x14ac:dyDescent="0.2">
      <c r="A37" s="13"/>
      <c r="B37" s="13"/>
      <c r="C37" s="13"/>
      <c r="D37" s="13"/>
      <c r="E37" s="13"/>
      <c r="F37" s="13"/>
      <c r="H37" s="13"/>
      <c r="I37" s="13"/>
      <c r="J37" s="13"/>
      <c r="K37" s="13"/>
      <c r="L37" s="13"/>
      <c r="M37" s="13"/>
      <c r="N37" s="13"/>
      <c r="P37" s="13"/>
      <c r="Q37" s="13"/>
      <c r="R37" s="13"/>
      <c r="S37" s="13"/>
      <c r="U37" s="13"/>
      <c r="V37" s="13"/>
      <c r="W37" s="13"/>
      <c r="X37" s="6"/>
    </row>
    <row r="38" spans="1:24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P38" s="13"/>
      <c r="Q38" s="13"/>
      <c r="R38" s="13"/>
      <c r="S38" s="13"/>
      <c r="U38" s="13"/>
      <c r="V38" s="13"/>
      <c r="W38" s="13"/>
      <c r="X38" s="6"/>
    </row>
    <row r="39" spans="1:24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P39" s="13"/>
      <c r="Q39" s="13"/>
      <c r="R39" s="13"/>
      <c r="S39" s="13"/>
      <c r="U39" s="13"/>
      <c r="V39" s="13"/>
      <c r="W39" s="13"/>
      <c r="X39" s="6"/>
    </row>
    <row r="40" spans="1:24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P40" s="13"/>
      <c r="Q40" s="13"/>
      <c r="R40" s="13"/>
      <c r="S40" s="13"/>
      <c r="U40" s="13"/>
      <c r="V40" s="13"/>
      <c r="W40" s="13"/>
      <c r="X40" s="6"/>
    </row>
    <row r="41" spans="1:24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P41" s="13"/>
      <c r="Q41" s="13"/>
      <c r="R41" s="13"/>
      <c r="S41" s="13"/>
      <c r="U41" s="13"/>
      <c r="V41" s="13"/>
      <c r="W41" s="13"/>
      <c r="X41" s="6"/>
    </row>
    <row r="42" spans="1:24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P42" s="13"/>
      <c r="Q42" s="13"/>
      <c r="R42" s="13"/>
      <c r="S42" s="13"/>
      <c r="U42" s="13"/>
      <c r="V42" s="13"/>
      <c r="W42" s="13"/>
      <c r="X42" s="6"/>
    </row>
    <row r="43" spans="1:24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P43" s="13"/>
      <c r="Q43" s="13"/>
      <c r="R43" s="13"/>
      <c r="S43" s="13"/>
      <c r="U43" s="13"/>
      <c r="V43" s="13"/>
      <c r="W43" s="13"/>
      <c r="X43" s="6"/>
    </row>
    <row r="44" spans="1:24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P44" s="13"/>
      <c r="Q44" s="13"/>
      <c r="R44" s="13"/>
      <c r="S44" s="13"/>
      <c r="U44" s="13"/>
      <c r="V44" s="13"/>
      <c r="W44" s="13"/>
    </row>
    <row r="45" spans="1:24" x14ac:dyDescent="0.2">
      <c r="A45" s="3"/>
      <c r="B45" s="3"/>
      <c r="C45" s="3"/>
      <c r="D45" s="3"/>
      <c r="E45" s="3"/>
      <c r="F45" s="3"/>
      <c r="G45" s="3"/>
      <c r="H45" s="3"/>
      <c r="I45" s="5"/>
      <c r="J45" s="3"/>
      <c r="K45" s="5"/>
      <c r="L45" s="3"/>
      <c r="M45" s="3"/>
      <c r="N45" s="3"/>
      <c r="O45" s="3"/>
      <c r="P45" s="3"/>
      <c r="Q45" s="5"/>
      <c r="R45" s="5"/>
      <c r="S45" s="23"/>
      <c r="T45" s="3"/>
      <c r="U45" s="3"/>
      <c r="V45" s="3"/>
      <c r="W45" s="13"/>
    </row>
    <row r="46" spans="1:24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P46" s="13"/>
      <c r="Q46" s="13"/>
      <c r="R46" s="13"/>
      <c r="S46" s="13"/>
      <c r="U46" s="13"/>
      <c r="V46" s="13"/>
      <c r="W46" s="13"/>
    </row>
    <row r="47" spans="1:24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P47" s="13"/>
      <c r="Q47" s="13"/>
      <c r="R47" s="13"/>
      <c r="S47" s="13"/>
      <c r="U47" s="13"/>
      <c r="V47" s="13"/>
      <c r="W47" s="13" t="e">
        <f>#REF!+#REF!+#REF!+C47+E47+G47+I47+K47+M47+O47+Q47+S47+U47-#REF!-A47-B47-D47-F47-H47-J47-L47-N47-P47-R47-T47-V47</f>
        <v>#REF!</v>
      </c>
    </row>
    <row r="48" spans="1:24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P48" s="13"/>
      <c r="Q48" s="13"/>
      <c r="R48" s="13"/>
      <c r="S48" s="13"/>
      <c r="U48" s="13"/>
      <c r="V48" s="13"/>
      <c r="W48" s="13" t="e">
        <f>#REF!+#REF!+#REF!+C48+E48+G48+I48+K48+M48+O48+Q48+S48+U48-#REF!-A48-B48-D48-F48-H48-J48-L48-N48-P48-R48-T48-V48</f>
        <v>#REF!</v>
      </c>
    </row>
    <row r="49" spans="1:2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P49" s="13"/>
      <c r="Q49" s="13"/>
      <c r="R49" s="13"/>
      <c r="S49" s="13"/>
      <c r="U49" s="13"/>
      <c r="V49" s="13"/>
      <c r="W49" s="13" t="e">
        <f>#REF!+#REF!+#REF!+C49+E49+G49+I49+K49+M49+O49+Q49+S49+U49-#REF!-A49-B49-D49-F49-H49-J49-L49-N49-P49-R49-T49-V49</f>
        <v>#REF!</v>
      </c>
    </row>
    <row r="50" spans="1:23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P50" s="13"/>
      <c r="Q50" s="13"/>
      <c r="R50" s="13"/>
      <c r="S50" s="13"/>
      <c r="U50" s="13"/>
      <c r="V50" s="13"/>
      <c r="W50" s="13" t="e">
        <f>#REF!+#REF!+#REF!+C50+E50+G50+I50+K50+M50+O50+Q50+S50+U50-#REF!-A50-B50-D50-F50-H50-J50-L50-N50-P50-R50-T50-V50</f>
        <v>#REF!</v>
      </c>
    </row>
    <row r="51" spans="1:23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P51" s="13"/>
      <c r="Q51" s="13"/>
      <c r="R51" s="13"/>
      <c r="S51" s="13"/>
      <c r="U51" s="13"/>
      <c r="V51" s="13"/>
      <c r="W51" s="13" t="e">
        <f>#REF!+#REF!+#REF!+C51+E51+G51+I51+K51+M51+O51+Q51+S51+U51-#REF!-A51-B51-D51-F51-H51-J51-L51-N51-P51-R51-T51-V51</f>
        <v>#REF!</v>
      </c>
    </row>
    <row r="52" spans="1:23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P52" s="13"/>
      <c r="Q52" s="13"/>
      <c r="R52" s="13"/>
      <c r="S52" s="13"/>
      <c r="U52" s="13"/>
      <c r="V52" s="13"/>
      <c r="W52" s="13" t="e">
        <f>#REF!+#REF!+#REF!+C52+E52+G52+I52+K52+M52+O52+Q52+S52+U52-#REF!-A52-B52-D52-F52-H52-J52-L52-N52-P52-R52-T52-V52</f>
        <v>#REF!</v>
      </c>
    </row>
    <row r="53" spans="1:23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P53" s="13"/>
      <c r="Q53" s="13"/>
      <c r="R53" s="13"/>
      <c r="S53" s="13"/>
      <c r="U53" s="13"/>
      <c r="V53" s="13"/>
      <c r="W53" s="13" t="e">
        <f>#REF!+#REF!+#REF!+C53+E53+G53+I53+K53+M53+O53+Q53+S53+U53-#REF!-A53-B53-D53-F53-H53-J53-L53-N53-P53-R53-T53-V53</f>
        <v>#REF!</v>
      </c>
    </row>
    <row r="54" spans="1:23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P54" s="13"/>
      <c r="Q54" s="13"/>
      <c r="R54" s="13"/>
      <c r="S54" s="13"/>
      <c r="U54" s="13"/>
      <c r="V54" s="13"/>
      <c r="W54" s="13" t="e">
        <f>#REF!+#REF!+#REF!+C54+E54+G54+I54+K54+M54+O54+Q54+S54+U54-#REF!-A54-B54-D54-F54-H54-J54-L54-N54-P54-R54-T54-V54</f>
        <v>#REF!</v>
      </c>
    </row>
    <row r="55" spans="1:23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P55" s="13"/>
      <c r="Q55" s="13"/>
      <c r="R55" s="13"/>
      <c r="S55" s="13"/>
      <c r="U55" s="13"/>
      <c r="V55" s="13"/>
      <c r="W55" s="13" t="e">
        <f>#REF!+#REF!+#REF!+C55+E55+G55+I55+K55+M55+O55+Q55+S55+U55-#REF!-A55-B55-D55-F55-H55-J55-L55-N55-P55-R55-T55-V55</f>
        <v>#REF!</v>
      </c>
    </row>
    <row r="56" spans="1:23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P56" s="13"/>
      <c r="Q56" s="13"/>
      <c r="R56" s="13"/>
      <c r="S56" s="13"/>
      <c r="U56" s="13"/>
      <c r="V56" s="13"/>
      <c r="W56" s="13" t="e">
        <f>#REF!+#REF!+#REF!+C56+E56+G56+I56+K56+M56+O56+Q56+S56+U56-#REF!-A56-B56-D56-F56-H56-J56-L56-N56-P56-R56-T56-V56</f>
        <v>#REF!</v>
      </c>
    </row>
    <row r="57" spans="1:23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P57" s="13"/>
      <c r="Q57" s="13"/>
      <c r="R57" s="13"/>
      <c r="S57" s="13"/>
      <c r="U57" s="13"/>
      <c r="V57" s="13"/>
      <c r="W57" s="13" t="e">
        <f>#REF!+#REF!+#REF!+C57+E57+G57+I57+K57+M57+O57+Q57+S57+U57-#REF!-A57-B57-D57-F57-H57-J57-L57-N57-P57-R57-T57-V57</f>
        <v>#REF!</v>
      </c>
    </row>
    <row r="58" spans="1:23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P58" s="13"/>
      <c r="Q58" s="13"/>
      <c r="R58" s="13"/>
      <c r="S58" s="13"/>
      <c r="U58" s="13"/>
      <c r="V58" s="13"/>
      <c r="W58" s="13" t="e">
        <f>#REF!+#REF!+#REF!+C58+E58+G58+I58+K58+M58+O58+Q58+S58+U58-#REF!-A58-B58-D58-F58-H58-J58-L58-N58-P58-R58-T58-V58</f>
        <v>#REF!</v>
      </c>
    </row>
    <row r="59" spans="1:23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P59" s="13"/>
      <c r="Q59" s="13"/>
      <c r="R59" s="13"/>
      <c r="S59" s="13"/>
      <c r="U59" s="13"/>
      <c r="V59" s="13"/>
      <c r="W59" s="13" t="e">
        <f>#REF!+#REF!+#REF!+C59+E59+G59+I59+K59+M59+O59+Q59+S59+U59-#REF!-A59-B59-D59-F59-H59-J59-L59-N59-P59-R59-T59-V59</f>
        <v>#REF!</v>
      </c>
    </row>
    <row r="60" spans="1:23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P60" s="13"/>
      <c r="Q60" s="13"/>
      <c r="R60" s="13"/>
      <c r="S60" s="13"/>
      <c r="U60" s="13"/>
      <c r="V60" s="13"/>
      <c r="W60" s="13" t="e">
        <f>#REF!+#REF!+#REF!+C60+E60+G60+I60+K60+M60+O60+Q60+S60+U60-#REF!-A60-B60-D60-F60-H60-J60-L60-N60-P60-R60-T60-V60</f>
        <v>#REF!</v>
      </c>
    </row>
    <row r="61" spans="1:23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P61" s="13"/>
      <c r="Q61" s="13"/>
      <c r="R61" s="13"/>
      <c r="S61" s="13"/>
      <c r="U61" s="13"/>
      <c r="V61" s="13"/>
      <c r="W61" s="13" t="e">
        <f>#REF!+#REF!+#REF!+C61+E61+G61+I61+K61+M61+O61+Q61+S61+U61-#REF!-A61-B61-D61-F61-H61-J61-L61-N61-P61-R61-T61-V61</f>
        <v>#REF!</v>
      </c>
    </row>
    <row r="62" spans="1:23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P62" s="13"/>
      <c r="Q62" s="13"/>
      <c r="R62" s="13"/>
      <c r="S62" s="13"/>
      <c r="U62" s="13"/>
      <c r="V62" s="13"/>
      <c r="W62" s="13" t="e">
        <f>#REF!+#REF!+#REF!+C62+E62+G62+I62+K62+M62+O62+Q62+S62+U62-#REF!-A62-B62-D62-F62-H62-J62-L62-N62-P62-R62-T62-V62</f>
        <v>#REF!</v>
      </c>
    </row>
    <row r="63" spans="1:23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P63" s="13"/>
      <c r="Q63" s="13"/>
      <c r="R63" s="13"/>
      <c r="S63" s="13"/>
      <c r="U63" s="13"/>
      <c r="V63" s="13"/>
      <c r="W63" s="13" t="e">
        <f>#REF!+#REF!+#REF!+C63+E63+G63+I63+K63+M63+O63+Q63+S63+U63-#REF!-A63-B63-D63-F63-H63-J63-L63-N63-P63-R63-T63-V63</f>
        <v>#REF!</v>
      </c>
    </row>
    <row r="64" spans="1:23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P64" s="13"/>
      <c r="Q64" s="13"/>
      <c r="R64" s="13"/>
      <c r="S64" s="13"/>
      <c r="U64" s="13"/>
      <c r="V64" s="13"/>
      <c r="W64" s="13" t="e">
        <f>#REF!+#REF!+#REF!+C64+E64+G64+I64+K64+M64+O64+Q64+S64+U64-#REF!-A64-B64-D64-F64-H64-J64-L64-N64-P64-R64-T64-V64</f>
        <v>#REF!</v>
      </c>
    </row>
    <row r="65" spans="1:23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P65" s="13"/>
      <c r="Q65" s="13"/>
      <c r="R65" s="13"/>
      <c r="S65" s="13"/>
      <c r="U65" s="13"/>
      <c r="V65" s="13"/>
      <c r="W65" s="13" t="e">
        <f>#REF!+#REF!+#REF!+C65+E65+G65+I65+K65+M65+O65+Q65+S65+U65-#REF!-A65-B65-D65-F65-H65-J65-L65-N65-P65-R65-T65-V65</f>
        <v>#REF!</v>
      </c>
    </row>
    <row r="66" spans="1:23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P66" s="13"/>
      <c r="Q66" s="13"/>
      <c r="R66" s="13"/>
      <c r="S66" s="13"/>
      <c r="U66" s="13"/>
      <c r="V66" s="13"/>
      <c r="W66" s="13" t="e">
        <f>#REF!+#REF!+#REF!+C66+E66+G66+I66+K66+M66+O66+Q66+S66+U66-#REF!-A66-B66-D66-F66-H66-J66-L66-N66-P66-R66-T66-V66</f>
        <v>#REF!</v>
      </c>
    </row>
    <row r="67" spans="1:23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P67" s="13"/>
      <c r="Q67" s="13"/>
      <c r="R67" s="13"/>
      <c r="S67" s="13"/>
      <c r="U67" s="13"/>
      <c r="V67" s="13"/>
      <c r="W67" s="13" t="e">
        <f>#REF!+#REF!+#REF!+C67+E67+G67+I67+K67+M67+O67+Q67+S67+U67-#REF!-A67-B67-D67-F67-H67-J67-L67-N67-P67-R67-T67-V67</f>
        <v>#REF!</v>
      </c>
    </row>
    <row r="68" spans="1:23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P68" s="13"/>
      <c r="Q68" s="13"/>
      <c r="R68" s="13"/>
      <c r="S68" s="13"/>
      <c r="U68" s="13"/>
      <c r="V68" s="13"/>
      <c r="W68" s="13" t="e">
        <f>#REF!+#REF!+#REF!+C68+E68+G68+I68+K68+M68+O68+Q68+S68+U68-#REF!-A68-B68-D68-F68-H68-J68-L68-N68-P68-R68-T68-V68</f>
        <v>#REF!</v>
      </c>
    </row>
    <row r="69" spans="1:23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P69" s="13"/>
      <c r="Q69" s="13"/>
      <c r="R69" s="13"/>
      <c r="S69" s="13"/>
      <c r="U69" s="13"/>
      <c r="V69" s="13"/>
      <c r="W69" s="13" t="e">
        <f>#REF!+#REF!+#REF!+C69+E69+G69+I69+K69+M69+O69+Q69+S69+U69-#REF!-A69-B69-D69-F69-H69-J69-L69-N69-P69-R69-T69-V69</f>
        <v>#REF!</v>
      </c>
    </row>
    <row r="70" spans="1:23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P70" s="13"/>
      <c r="Q70" s="13"/>
      <c r="R70" s="13"/>
      <c r="S70" s="13"/>
      <c r="U70" s="13"/>
      <c r="V70" s="13"/>
      <c r="W70" s="13" t="e">
        <f>#REF!+#REF!+#REF!+C70+E70+G70+I70+K70+M70+O70+Q70+S70+U70-#REF!-A70-B70-D70-F70-H70-J70-L70-N70-P70-R70-T70-V70</f>
        <v>#REF!</v>
      </c>
    </row>
    <row r="71" spans="1:23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P71" s="13"/>
      <c r="Q71" s="13"/>
      <c r="R71" s="13"/>
      <c r="S71" s="13"/>
      <c r="U71" s="13"/>
      <c r="V71" s="13"/>
      <c r="W71" s="13" t="e">
        <f>#REF!+#REF!+#REF!+C71+E71+G71+I71+K71+M71+O71+Q71+S71+U71-#REF!-A71-B71-D71-F71-H71-J71-L71-N71-P71-R71-T71-V71</f>
        <v>#REF!</v>
      </c>
    </row>
    <row r="72" spans="1:23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P72" s="13"/>
      <c r="Q72" s="13"/>
      <c r="R72" s="13"/>
      <c r="S72" s="13"/>
      <c r="U72" s="13"/>
      <c r="V72" s="13"/>
      <c r="W72" s="13" t="e">
        <f>#REF!+#REF!+#REF!+C72+E72+G72+I72+K72+M72+O72+Q72+S72+U72-#REF!-A72-B72-D72-F72-H72-J72-L72-N72-P72-R72-T72-V72</f>
        <v>#REF!</v>
      </c>
    </row>
    <row r="73" spans="1:23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P73" s="13"/>
      <c r="Q73" s="13"/>
      <c r="R73" s="13"/>
      <c r="S73" s="13"/>
      <c r="U73" s="13"/>
      <c r="V73" s="13"/>
      <c r="W73" s="13" t="e">
        <f>#REF!+#REF!+#REF!+C73+E73+G73+I73+K73+M73+O73+Q73+S73+U73-#REF!-A73-B73-D73-F73-H73-J73-L73-N73-P73-R73-T73-V73</f>
        <v>#REF!</v>
      </c>
    </row>
    <row r="74" spans="1:23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P74" s="13"/>
      <c r="Q74" s="13"/>
      <c r="R74" s="13"/>
      <c r="S74" s="13"/>
      <c r="U74" s="13"/>
      <c r="V74" s="13"/>
      <c r="W74" s="13" t="e">
        <f>#REF!+#REF!+#REF!+C74+E74+G74+I74+K74+M74+O74+Q74+S74+U74-#REF!-A74-B74-D74-F74-H74-J74-L74-N74-P74-R74-T74-V74</f>
        <v>#REF!</v>
      </c>
    </row>
    <row r="75" spans="1:23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P75" s="13"/>
      <c r="Q75" s="13"/>
      <c r="R75" s="13"/>
      <c r="S75" s="13"/>
      <c r="U75" s="13"/>
      <c r="V75" s="13"/>
      <c r="W75" s="13" t="e">
        <f>#REF!+#REF!+#REF!+C75+E75+G75+I75+K75+M75+O75+Q75+S75+U75-#REF!-A75-B75-D75-F75-H75-J75-L75-N75-P75-R75-T75-V75</f>
        <v>#REF!</v>
      </c>
    </row>
    <row r="76" spans="1:23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P76" s="13"/>
      <c r="Q76" s="13"/>
      <c r="R76" s="13"/>
      <c r="S76" s="13"/>
      <c r="U76" s="13"/>
      <c r="V76" s="13"/>
      <c r="W76" s="13" t="e">
        <f>#REF!+#REF!+#REF!+C76+E76+G76+I76+K76+M76+O76+Q76+S76+U76-#REF!-A76-B76-D76-F76-H76-J76-L76-N76-P76-R76-T76-V76</f>
        <v>#REF!</v>
      </c>
    </row>
    <row r="77" spans="1:23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P77" s="13"/>
      <c r="Q77" s="13"/>
      <c r="R77" s="13"/>
      <c r="S77" s="13"/>
      <c r="U77" s="13"/>
      <c r="V77" s="13"/>
      <c r="W77" s="13" t="e">
        <f>#REF!+#REF!+#REF!+C77+E77+G77+I77+K77+M77+O77+Q77+S77+U77-#REF!-A77-B77-D77-F77-H77-J77-L77-N77-P77-R77-T77-V77</f>
        <v>#REF!</v>
      </c>
    </row>
    <row r="78" spans="1:23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P78" s="13"/>
      <c r="Q78" s="13"/>
      <c r="R78" s="13"/>
      <c r="S78" s="13"/>
      <c r="U78" s="13"/>
      <c r="V78" s="13"/>
      <c r="W78" s="13" t="e">
        <f>#REF!+#REF!+#REF!+C78+E78+G78+I78+K78+M78+O78+Q78+S78+U78-#REF!-A78-B78-D78-F78-H78-J78-L78-N78-P78-R78-T78-V78</f>
        <v>#REF!</v>
      </c>
    </row>
    <row r="79" spans="1:23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P79" s="13"/>
      <c r="Q79" s="13"/>
      <c r="R79" s="13"/>
      <c r="S79" s="13"/>
      <c r="U79" s="13"/>
      <c r="V79" s="13"/>
      <c r="W79" s="13" t="e">
        <f>#REF!+#REF!+#REF!+C79+E79+G79+I79+K79+M79+O79+Q79+S79+U79-#REF!-A79-B79-D79-F79-H79-J79-L79-N79-P79-R79-T79-V79</f>
        <v>#REF!</v>
      </c>
    </row>
    <row r="80" spans="1:23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P80" s="13"/>
      <c r="Q80" s="13"/>
      <c r="R80" s="13"/>
      <c r="S80" s="13"/>
      <c r="U80" s="13"/>
      <c r="V80" s="13"/>
      <c r="W80" s="13" t="e">
        <f>#REF!+#REF!+#REF!+C80+E80+G80+I80+K80+M80+O80+Q80+S80+U80-#REF!-A80-B80-D80-F80-H80-J80-L80-N80-P80-R80-T80-V80</f>
        <v>#REF!</v>
      </c>
    </row>
    <row r="81" spans="1:23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P81" s="13"/>
      <c r="Q81" s="13"/>
      <c r="R81" s="13"/>
      <c r="S81" s="13"/>
      <c r="U81" s="13"/>
      <c r="V81" s="13"/>
      <c r="W81" s="13" t="e">
        <f>#REF!+#REF!+#REF!+C81+E81+G81+I81+K81+M81+O81+Q81+S81+U81-#REF!-A81-B81-D81-F81-H81-J81-L81-N81-P81-R81-T81-V81</f>
        <v>#REF!</v>
      </c>
    </row>
    <row r="82" spans="1:23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P82" s="13"/>
      <c r="Q82" s="13"/>
      <c r="R82" s="13"/>
      <c r="S82" s="13"/>
      <c r="U82" s="13"/>
      <c r="V82" s="13"/>
      <c r="W82" s="13" t="e">
        <f>#REF!+#REF!+#REF!+C82+E82+G82+I82+K82+M82+O82+Q82+S82+U82-#REF!-A82-B82-D82-F82-H82-J82-L82-N82-P82-R82-T82-V82</f>
        <v>#REF!</v>
      </c>
    </row>
    <row r="83" spans="1:23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P83" s="13"/>
      <c r="Q83" s="13"/>
      <c r="R83" s="13"/>
      <c r="S83" s="13"/>
      <c r="U83" s="13"/>
      <c r="V83" s="13"/>
      <c r="W83" s="13" t="e">
        <f>#REF!+#REF!+#REF!+C83+E83+G83+I83+K83+M83+O83+Q83+S83+U83-#REF!-A83-B83-D83-F83-H83-J83-L83-N83-P83-R83-T83-V83</f>
        <v>#REF!</v>
      </c>
    </row>
    <row r="84" spans="1:23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P84" s="13"/>
      <c r="Q84" s="13"/>
      <c r="R84" s="13"/>
      <c r="S84" s="13"/>
      <c r="U84" s="13"/>
      <c r="V84" s="13"/>
      <c r="W84" s="13" t="e">
        <f>#REF!+#REF!+#REF!+C84+E84+G84+I84+K84+M84+O84+Q84+S84+U84-#REF!-A84-B84-D84-F84-H84-J84-L84-N84-P84-R84-T84-V84</f>
        <v>#REF!</v>
      </c>
    </row>
    <row r="85" spans="1:23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P85" s="13"/>
      <c r="Q85" s="13"/>
      <c r="R85" s="13"/>
      <c r="S85" s="13"/>
      <c r="U85" s="13"/>
      <c r="V85" s="13"/>
      <c r="W85" s="13" t="e">
        <f>#REF!+#REF!+#REF!+C85+E85+G85+I85+K85+M85+O85+Q85+S85+U85-#REF!-A85-B85-D85-F85-H85-J85-L85-N85-P85-R85-T85-V85</f>
        <v>#REF!</v>
      </c>
    </row>
    <row r="86" spans="1:23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P86" s="13"/>
      <c r="Q86" s="13"/>
      <c r="R86" s="13"/>
      <c r="S86" s="13"/>
      <c r="U86" s="13"/>
      <c r="V86" s="13"/>
      <c r="W86" s="13" t="e">
        <f>#REF!+#REF!+#REF!+C86+E86+G86+I86+K86+M86+O86+Q86+S86+U86-#REF!-A86-B86-D86-F86-H86-J86-L86-N86-P86-R86-T86-V86</f>
        <v>#REF!</v>
      </c>
    </row>
    <row r="87" spans="1:23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P87" s="13"/>
      <c r="Q87" s="13"/>
      <c r="R87" s="13"/>
      <c r="S87" s="13"/>
      <c r="U87" s="13"/>
      <c r="V87" s="13"/>
      <c r="W87" s="13" t="e">
        <f>#REF!+#REF!+#REF!+C87+E87+G87+I87+K87+M87+O87+Q87+S87+U87-#REF!-A87-B87-D87-F87-H87-J87-L87-N87-P87-R87-T87-V87</f>
        <v>#REF!</v>
      </c>
    </row>
    <row r="88" spans="1:23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P88" s="13"/>
      <c r="Q88" s="13"/>
      <c r="R88" s="13"/>
      <c r="S88" s="13"/>
      <c r="U88" s="13"/>
      <c r="V88" s="13"/>
      <c r="W88" s="13" t="e">
        <f>#REF!+#REF!+#REF!+C88+E88+G88+I88+K88+M88+O88+Q88+S88+U88-#REF!-A88-B88-D88-F88-H88-J88-L88-N88-P88-R88-T88-V88</f>
        <v>#REF!</v>
      </c>
    </row>
    <row r="89" spans="1:23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P89" s="13"/>
      <c r="Q89" s="13"/>
      <c r="R89" s="13"/>
      <c r="S89" s="13"/>
      <c r="U89" s="13"/>
      <c r="V89" s="13"/>
      <c r="W89" s="13" t="e">
        <f>#REF!+#REF!+#REF!+C89+E89+G89+I89+K89+M89+O89+Q89+S89+U89-#REF!-A89-B89-D89-F89-H89-J89-L89-N89-P89-R89-T89-V89</f>
        <v>#REF!</v>
      </c>
    </row>
    <row r="90" spans="1:23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P90" s="13"/>
      <c r="Q90" s="13"/>
      <c r="R90" s="13"/>
      <c r="S90" s="13"/>
      <c r="U90" s="13"/>
      <c r="V90" s="13"/>
      <c r="W90" s="13" t="e">
        <f>#REF!+#REF!+#REF!+C90+E90+G90+I90+K90+M90+O90+Q90+S90+U90-#REF!-A90-B90-D90-F90-H90-J90-L90-N90-P90-R90-T90-V90</f>
        <v>#REF!</v>
      </c>
    </row>
    <row r="91" spans="1:23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P91" s="13"/>
      <c r="Q91" s="13"/>
      <c r="R91" s="13"/>
      <c r="S91" s="13"/>
      <c r="U91" s="13"/>
      <c r="V91" s="13"/>
      <c r="W91" s="13" t="e">
        <f>#REF!+#REF!+#REF!+C91+E91+G91+I91+K91+M91+O91+Q91+S91+U91-#REF!-A91-B91-D91-F91-H91-J91-L91-N91-P91-R91-T91-V91</f>
        <v>#REF!</v>
      </c>
    </row>
    <row r="92" spans="1:23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P92" s="13"/>
      <c r="Q92" s="13"/>
      <c r="R92" s="13"/>
      <c r="S92" s="13"/>
      <c r="U92" s="13"/>
      <c r="V92" s="13"/>
      <c r="W92" s="13" t="e">
        <f>#REF!+#REF!+#REF!+C92+E92+G92+I92+K92+M92+O92+Q92+S92+U92-#REF!-A92-B92-D92-F92-H92-J92-L92-N92-P92-R92-T92-V92</f>
        <v>#REF!</v>
      </c>
    </row>
    <row r="93" spans="1:23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P93" s="13"/>
      <c r="Q93" s="13"/>
      <c r="R93" s="13"/>
      <c r="S93" s="13"/>
      <c r="U93" s="13"/>
      <c r="V93" s="13"/>
      <c r="W93" s="13" t="e">
        <f>#REF!+#REF!+#REF!+C93+E93+G93+I93+K93+M93+O93+Q93+S93+U93-#REF!-A93-B93-D93-F93-H93-J93-L93-N93-P93-R93-T93-V93</f>
        <v>#REF!</v>
      </c>
    </row>
    <row r="94" spans="1:23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P94" s="13"/>
      <c r="Q94" s="13"/>
      <c r="R94" s="13"/>
      <c r="S94" s="13"/>
      <c r="U94" s="13"/>
      <c r="V94" s="13"/>
      <c r="W94" s="13" t="e">
        <f>#REF!+#REF!+#REF!+C94+E94+G94+I94+K94+M94+O94+Q94+S94+U94-#REF!-A94-B94-D94-F94-H94-J94-L94-N94-P94-R94-T94-V94</f>
        <v>#REF!</v>
      </c>
    </row>
    <row r="95" spans="1:23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P95" s="13"/>
      <c r="Q95" s="13"/>
      <c r="R95" s="13"/>
      <c r="S95" s="13"/>
      <c r="U95" s="13"/>
      <c r="V95" s="13"/>
      <c r="W95" s="13" t="e">
        <f>#REF!+#REF!+#REF!+C95+E95+G95+I95+K95+M95+O95+Q95+S95+U95-#REF!-A95-B95-D95-F95-H95-J95-L95-N95-P95-R95-T95-V95</f>
        <v>#REF!</v>
      </c>
    </row>
    <row r="96" spans="1:23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P96" s="13"/>
      <c r="Q96" s="13"/>
      <c r="R96" s="13"/>
      <c r="S96" s="13"/>
      <c r="U96" s="13"/>
      <c r="V96" s="13"/>
      <c r="W96" s="13" t="e">
        <f>#REF!+#REF!+#REF!+C96+E96+G96+I96+K96+M96+O96+Q96+S96+U96-#REF!-A96-B96-D96-F96-H96-J96-L96-N96-P96-R96-T96-V96</f>
        <v>#REF!</v>
      </c>
    </row>
    <row r="97" spans="1:23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P97" s="13"/>
      <c r="Q97" s="13"/>
      <c r="R97" s="13"/>
      <c r="S97" s="13"/>
      <c r="U97" s="13"/>
      <c r="V97" s="13"/>
      <c r="W97" s="13" t="e">
        <f>#REF!+#REF!+#REF!+C97+E97+G97+I97+K97+M97+O97+Q97+S97+U97-#REF!-A97-B97-D97-F97-H97-J97-L97-N97-P97-R97-T97-V97</f>
        <v>#REF!</v>
      </c>
    </row>
    <row r="98" spans="1:23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P98" s="13"/>
      <c r="Q98" s="13"/>
      <c r="R98" s="13"/>
      <c r="S98" s="13"/>
      <c r="U98" s="13"/>
      <c r="V98" s="13"/>
      <c r="W98" s="13" t="e">
        <f>#REF!+#REF!+#REF!+C98+E98+G98+I98+K98+M98+O98+Q98+S98+U98-#REF!-A98-B98-D98-F98-H98-J98-L98-N98-P98-R98-T98-V98</f>
        <v>#REF!</v>
      </c>
    </row>
    <row r="99" spans="1:23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P99" s="13"/>
      <c r="Q99" s="13"/>
      <c r="R99" s="13"/>
      <c r="S99" s="13"/>
      <c r="U99" s="13"/>
      <c r="V99" s="13"/>
      <c r="W99" s="13" t="e">
        <f>#REF!+#REF!+#REF!+C99+E99+G99+I99+K99+M99+O99+Q99+S99+U99-#REF!-A99-B99-D99-F99-H99-J99-L99-N99-P99-R99-T99-V99</f>
        <v>#REF!</v>
      </c>
    </row>
    <row r="100" spans="1:23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P100" s="13"/>
      <c r="Q100" s="13"/>
      <c r="R100" s="13"/>
      <c r="S100" s="13"/>
      <c r="U100" s="13"/>
      <c r="V100" s="13"/>
      <c r="W100" s="13" t="e">
        <f>#REF!+#REF!+#REF!+C100+E100+G100+I100+K100+M100+O100+Q100+S100+U100-#REF!-A100-B100-D100-F100-H100-J100-L100-N100-P100-R100-T100-V100</f>
        <v>#REF!</v>
      </c>
    </row>
    <row r="101" spans="1:23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P101" s="13"/>
      <c r="Q101" s="13"/>
      <c r="R101" s="13"/>
      <c r="S101" s="13"/>
      <c r="U101" s="13"/>
      <c r="V101" s="13"/>
      <c r="W101" s="13" t="e">
        <f>#REF!+#REF!+#REF!+C101+E101+G101+I101+K101+M101+O101+Q101+S101+U101-#REF!-A101-B101-D101-F101-H101-J101-L101-N101-P101-R101-T101-V101</f>
        <v>#REF!</v>
      </c>
    </row>
    <row r="102" spans="1:23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P102" s="13"/>
      <c r="Q102" s="13"/>
      <c r="R102" s="13"/>
      <c r="S102" s="13"/>
      <c r="U102" s="13"/>
      <c r="V102" s="13"/>
      <c r="W102" s="13" t="e">
        <f>#REF!+#REF!+#REF!+C102+E102+G102+I102+K102+M102+O102+Q102+S102+U102-#REF!-A102-B102-D102-F102-H102-J102-L102-N102-P102-R102-T102-V102</f>
        <v>#REF!</v>
      </c>
    </row>
    <row r="103" spans="1:2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P103" s="13"/>
      <c r="Q103" s="13"/>
      <c r="R103" s="13"/>
      <c r="S103" s="13"/>
      <c r="U103" s="13"/>
      <c r="V103" s="13"/>
      <c r="W103" s="13" t="e">
        <f>#REF!+#REF!+#REF!+C103+E103+G103+I103+K103+M103+O103+Q103+S103+U103-#REF!-A103-B103-D103-F103-H103-J103-L103-N103-P103-R103-T103-V103</f>
        <v>#REF!</v>
      </c>
    </row>
    <row r="104" spans="1:2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P104" s="13"/>
      <c r="Q104" s="13"/>
      <c r="R104" s="13"/>
      <c r="S104" s="13"/>
      <c r="U104" s="13"/>
      <c r="V104" s="13"/>
      <c r="W104" s="13" t="e">
        <f>#REF!+#REF!+#REF!+C104+E104+G104+I104+K104+M104+O104+Q104+S104+U104-#REF!-A104-B104-D104-F104-H104-J104-L104-N104-P104-R104-T104-V104</f>
        <v>#REF!</v>
      </c>
    </row>
    <row r="105" spans="1:23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P105" s="13"/>
      <c r="Q105" s="13"/>
      <c r="R105" s="13"/>
      <c r="S105" s="13"/>
      <c r="U105" s="13"/>
      <c r="V105" s="13"/>
      <c r="W105" s="13" t="e">
        <f>#REF!+#REF!+#REF!+C105+E105+G105+I105+K105+M105+O105+Q105+S105+U105-#REF!-A105-B105-D105-F105-H105-J105-L105-N105-P105-R105-T105-V105</f>
        <v>#REF!</v>
      </c>
    </row>
    <row r="106" spans="1:23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P106" s="13"/>
      <c r="Q106" s="13"/>
      <c r="R106" s="13"/>
      <c r="S106" s="13"/>
      <c r="U106" s="13"/>
      <c r="V106" s="13"/>
      <c r="W106" s="13" t="e">
        <f>#REF!+#REF!+#REF!+C106+E106+G106+I106+K106+M106+O106+Q106+S106+U106-#REF!-A106-B106-D106-F106-H106-J106-L106-N106-P106-R106-T106-V106</f>
        <v>#REF!</v>
      </c>
    </row>
    <row r="107" spans="1:23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P107" s="13"/>
      <c r="Q107" s="13"/>
      <c r="R107" s="13"/>
      <c r="S107" s="13"/>
      <c r="U107" s="13"/>
      <c r="V107" s="13"/>
      <c r="W107" s="13" t="e">
        <f>#REF!+#REF!+#REF!+C107+E107+G107+I107+K107+M107+O107+Q107+S107+U107-#REF!-A107-B107-D107-F107-H107-J107-L107-N107-P107-R107-T107-V107</f>
        <v>#REF!</v>
      </c>
    </row>
    <row r="108" spans="1:23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P108" s="13"/>
      <c r="Q108" s="13"/>
      <c r="R108" s="13"/>
      <c r="S108" s="13"/>
      <c r="U108" s="13"/>
      <c r="V108" s="13"/>
      <c r="W108" s="13" t="e">
        <f>#REF!+#REF!+#REF!+C108+E108+G108+I108+K108+M108+O108+Q108+S108+U108-#REF!-A108-B108-D108-F108-H108-J108-L108-N108-P108-R108-T108-V108</f>
        <v>#REF!</v>
      </c>
    </row>
    <row r="109" spans="1:23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P109" s="13"/>
      <c r="Q109" s="13"/>
      <c r="R109" s="13"/>
      <c r="S109" s="13"/>
      <c r="U109" s="13"/>
      <c r="V109" s="13"/>
      <c r="W109" s="13" t="e">
        <f>#REF!+#REF!+#REF!+C109+E109+G109+I109+K109+M109+O109+Q109+S109+U109-#REF!-A109-B109-D109-F109-H109-J109-L109-N109-P109-R109-T109-V109</f>
        <v>#REF!</v>
      </c>
    </row>
    <row r="110" spans="1:23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P110" s="13"/>
      <c r="Q110" s="13"/>
      <c r="R110" s="13"/>
      <c r="S110" s="13"/>
      <c r="U110" s="13"/>
      <c r="V110" s="13"/>
      <c r="W110" s="13" t="e">
        <f>#REF!+#REF!+#REF!+C110+E110+G110+I110+K110+M110+O110+Q110+S110+U110-#REF!-A110-B110-D110-F110-H110-J110-L110-N110-P110-R110-T110-V110</f>
        <v>#REF!</v>
      </c>
    </row>
    <row r="111" spans="1:23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P111" s="13"/>
      <c r="Q111" s="13"/>
      <c r="R111" s="13"/>
      <c r="S111" s="13"/>
      <c r="U111" s="13"/>
      <c r="V111" s="13"/>
      <c r="W111" s="13" t="e">
        <f>#REF!+#REF!+#REF!+C111+E111+G111+I111+K111+M111+O111+Q111+S111+U111-#REF!-A111-B111-D111-F111-H111-J111-L111-N111-P111-R111-T111-V111</f>
        <v>#REF!</v>
      </c>
    </row>
    <row r="112" spans="1:23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P112" s="13"/>
      <c r="Q112" s="13"/>
      <c r="R112" s="13"/>
      <c r="S112" s="13"/>
      <c r="U112" s="13"/>
      <c r="V112" s="13"/>
      <c r="W112" s="13" t="e">
        <f>#REF!+#REF!+#REF!+C112+E112+G112+I112+K112+M112+O112+Q112+S112+U112-#REF!-A112-B112-D112-F112-H112-J112-L112-N112-P112-R112-T112-V112</f>
        <v>#REF!</v>
      </c>
    </row>
    <row r="113" spans="1:23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P113" s="13"/>
      <c r="Q113" s="13"/>
      <c r="R113" s="13"/>
      <c r="S113" s="13"/>
      <c r="U113" s="13"/>
      <c r="V113" s="13"/>
      <c r="W113" s="13" t="e">
        <f>#REF!+#REF!+#REF!+C113+E113+G113+I113+K113+M113+O113+Q113+S113+U113-#REF!-A113-B113-D113-F113-H113-J113-L113-N113-P113-R113-T113-V113</f>
        <v>#REF!</v>
      </c>
    </row>
    <row r="114" spans="1:23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P114" s="13"/>
      <c r="Q114" s="13"/>
      <c r="R114" s="13"/>
      <c r="S114" s="13"/>
      <c r="U114" s="13"/>
      <c r="V114" s="13"/>
      <c r="W114" s="13" t="e">
        <f>#REF!+#REF!+#REF!+C114+E114+G114+I114+K114+M114+O114+Q114+S114+U114-#REF!-A114-B114-D114-F114-H114-J114-L114-N114-P114-R114-T114-V114</f>
        <v>#REF!</v>
      </c>
    </row>
    <row r="115" spans="1:23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P115" s="13"/>
      <c r="Q115" s="13"/>
      <c r="R115" s="13"/>
      <c r="S115" s="13"/>
      <c r="U115" s="13"/>
      <c r="V115" s="13"/>
      <c r="W115" s="13" t="e">
        <f>#REF!+#REF!+#REF!+C115+E115+G115+I115+K115+M115+O115+Q115+S115+U115-#REF!-A115-B115-D115-F115-H115-J115-L115-N115-P115-R115-T115-V115</f>
        <v>#REF!</v>
      </c>
    </row>
    <row r="116" spans="1:23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P116" s="13"/>
      <c r="Q116" s="13"/>
      <c r="R116" s="13"/>
      <c r="S116" s="13"/>
      <c r="U116" s="13"/>
      <c r="V116" s="13"/>
      <c r="W116" s="13" t="e">
        <f>#REF!+#REF!+#REF!+C116+E116+G116+I116+K116+M116+O116+Q116+S116+U116-#REF!-A116-B116-D116-F116-H116-J116-L116-N116-P116-R116-T116-V116</f>
        <v>#REF!</v>
      </c>
    </row>
    <row r="117" spans="1:23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P117" s="13"/>
      <c r="Q117" s="13"/>
      <c r="R117" s="13"/>
      <c r="S117" s="13"/>
      <c r="U117" s="13"/>
      <c r="V117" s="13"/>
      <c r="W117" s="13" t="e">
        <f>#REF!+#REF!+#REF!+C117+E117+G117+I117+K117+M117+O117+Q117+S117+U117-#REF!-A117-B117-D117-F117-H117-J117-L117-N117-P117-R117-T117-V117</f>
        <v>#REF!</v>
      </c>
    </row>
    <row r="118" spans="1:23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P118" s="13"/>
      <c r="Q118" s="13"/>
      <c r="R118" s="13"/>
      <c r="S118" s="13"/>
      <c r="U118" s="13"/>
      <c r="V118" s="13"/>
      <c r="W118" s="13" t="e">
        <f>#REF!+#REF!+#REF!+C118+E118+G118+I118+K118+M118+O118+Q118+S118+U118-#REF!-A118-B118-D118-F118-H118-J118-L118-N118-P118-R118-T118-V118</f>
        <v>#REF!</v>
      </c>
    </row>
    <row r="119" spans="1:23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P119" s="13"/>
      <c r="Q119" s="13"/>
      <c r="R119" s="13"/>
      <c r="S119" s="13"/>
      <c r="U119" s="13"/>
      <c r="V119" s="13"/>
      <c r="W119" s="13" t="e">
        <f>#REF!+#REF!+#REF!+C119+E119+G119+I119+K119+M119+O119+Q119+S119+U119-#REF!-A119-B119-D119-F119-H119-J119-L119-N119-P119-R119-T119-V119</f>
        <v>#REF!</v>
      </c>
    </row>
    <row r="120" spans="1:23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P120" s="13"/>
      <c r="Q120" s="13"/>
      <c r="R120" s="13"/>
      <c r="S120" s="13"/>
      <c r="U120" s="13"/>
      <c r="V120" s="13"/>
      <c r="W120" s="13" t="e">
        <f>#REF!+#REF!+#REF!+C120+E120+G120+I120+K120+M120+O120+Q120+S120+U120-#REF!-A120-B120-D120-F120-H120-J120-L120-N120-P120-R120-T120-V120</f>
        <v>#REF!</v>
      </c>
    </row>
    <row r="121" spans="1:23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P121" s="13"/>
      <c r="Q121" s="13"/>
      <c r="R121" s="13"/>
      <c r="S121" s="13"/>
      <c r="U121" s="13"/>
      <c r="V121" s="13"/>
      <c r="W121" s="13" t="e">
        <f>#REF!+#REF!+#REF!+C121+E121+G121+I121+K121+M121+O121+Q121+S121+U121-#REF!-A121-B121-D121-F121-H121-J121-L121-N121-P121-R121-T121-V121</f>
        <v>#REF!</v>
      </c>
    </row>
    <row r="122" spans="1:23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P122" s="13"/>
      <c r="Q122" s="13"/>
      <c r="R122" s="13"/>
      <c r="S122" s="13"/>
      <c r="U122" s="13"/>
      <c r="V122" s="13"/>
      <c r="W122" s="13" t="e">
        <f>#REF!+#REF!+#REF!+C122+E122+G122+I122+K122+M122+O122+Q122+S122+U122-#REF!-A122-B122-D122-F122-H122-J122-L122-N122-P122-R122-T122-V122</f>
        <v>#REF!</v>
      </c>
    </row>
    <row r="123" spans="1:23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P123" s="13"/>
      <c r="Q123" s="13"/>
      <c r="R123" s="13"/>
      <c r="S123" s="13"/>
      <c r="U123" s="13"/>
      <c r="V123" s="13"/>
      <c r="W123" s="13" t="e">
        <f>#REF!+#REF!+#REF!+C123+E123+G123+I123+K123+M123+O123+Q123+S123+U123-#REF!-A123-B123-D123-F123-H123-J123-L123-N123-P123-R123-T123-V123</f>
        <v>#REF!</v>
      </c>
    </row>
    <row r="124" spans="1:23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P124" s="13"/>
      <c r="Q124" s="13"/>
      <c r="R124" s="13"/>
      <c r="S124" s="13"/>
      <c r="U124" s="13"/>
      <c r="V124" s="13"/>
      <c r="W124" s="13" t="e">
        <f>#REF!+#REF!+#REF!+C124+E124+G124+I124+K124+M124+O124+Q124+S124+U124-#REF!-A124-B124-D124-F124-H124-J124-L124-N124-P124-R124-T124-V124</f>
        <v>#REF!</v>
      </c>
    </row>
    <row r="125" spans="1:23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P125" s="13"/>
      <c r="Q125" s="13"/>
      <c r="R125" s="13"/>
      <c r="S125" s="13"/>
      <c r="U125" s="13"/>
      <c r="V125" s="13"/>
      <c r="W125" s="13" t="e">
        <f>#REF!+#REF!+#REF!+C125+E125+G125+I125+K125+M125+O125+Q125+S125+U125-#REF!-A125-B125-D125-F125-H125-J125-L125-N125-P125-R125-T125-V125</f>
        <v>#REF!</v>
      </c>
    </row>
    <row r="126" spans="1:23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P126" s="13"/>
      <c r="Q126" s="13"/>
      <c r="R126" s="13"/>
      <c r="S126" s="13"/>
      <c r="U126" s="13"/>
      <c r="V126" s="13"/>
      <c r="W126" s="13" t="e">
        <f>#REF!+#REF!+#REF!+C126+E126+G126+I126+K126+M126+O126+Q126+S126+U126-#REF!-A126-B126-D126-F126-H126-J126-L126-N126-P126-R126-T126-V126</f>
        <v>#REF!</v>
      </c>
    </row>
    <row r="127" spans="1:23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P127" s="13"/>
      <c r="Q127" s="13"/>
      <c r="R127" s="13"/>
      <c r="S127" s="13"/>
      <c r="U127" s="13"/>
      <c r="V127" s="13"/>
      <c r="W127" s="13" t="e">
        <f>#REF!+#REF!+#REF!+C127+E127+G127+I127+K127+M127+O127+Q127+S127+U127-#REF!-A127-B127-D127-F127-H127-J127-L127-N127-P127-R127-T127-V127</f>
        <v>#REF!</v>
      </c>
    </row>
    <row r="128" spans="1:23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P128" s="13"/>
      <c r="Q128" s="13"/>
      <c r="R128" s="13"/>
      <c r="S128" s="13"/>
      <c r="U128" s="13"/>
      <c r="V128" s="13"/>
      <c r="W128" s="13" t="e">
        <f>#REF!+#REF!+#REF!+C128+E128+G128+I128+K128+M128+O128+Q128+S128+U128-#REF!-A128-B128-D128-F128-H128-J128-L128-N128-P128-R128-T128-V128</f>
        <v>#REF!</v>
      </c>
    </row>
    <row r="129" spans="1:23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P129" s="13"/>
      <c r="Q129" s="13"/>
      <c r="R129" s="13"/>
      <c r="S129" s="13"/>
      <c r="U129" s="13"/>
      <c r="V129" s="13"/>
      <c r="W129" s="13" t="e">
        <f>#REF!+#REF!+#REF!+C129+E129+G129+I129+K129+M129+O129+Q129+S129+U129-#REF!-A129-B129-D129-F129-H129-J129-L129-N129-P129-R129-T129-V129</f>
        <v>#REF!</v>
      </c>
    </row>
    <row r="130" spans="1:23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P130" s="13"/>
      <c r="Q130" s="13"/>
      <c r="R130" s="13"/>
      <c r="S130" s="13"/>
      <c r="U130" s="13"/>
      <c r="V130" s="13"/>
      <c r="W130" s="13" t="e">
        <f>#REF!+#REF!+#REF!+C130+E130+G130+I130+K130+M130+O130+Q130+S130+U130-#REF!-A130-B130-D130-F130-H130-J130-L130-N130-P130-R130-T130-V130</f>
        <v>#REF!</v>
      </c>
    </row>
    <row r="131" spans="1:23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P131" s="13"/>
      <c r="Q131" s="13"/>
      <c r="R131" s="13"/>
      <c r="S131" s="13"/>
      <c r="U131" s="13"/>
      <c r="V131" s="13"/>
      <c r="W131" s="13" t="e">
        <f>#REF!+#REF!+#REF!+C131+E131+G131+I131+K131+M131+O131+Q131+S131+U131-#REF!-A131-B131-D131-F131-H131-J131-L131-N131-P131-R131-T131-V131</f>
        <v>#REF!</v>
      </c>
    </row>
    <row r="132" spans="1:23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P132" s="13"/>
      <c r="Q132" s="13"/>
      <c r="R132" s="13"/>
      <c r="S132" s="13"/>
      <c r="U132" s="13"/>
      <c r="V132" s="13"/>
      <c r="W132" s="13" t="e">
        <f>#REF!+#REF!+#REF!+C132+E132+G132+I132+K132+M132+O132+Q132+S132+U132-#REF!-A132-B132-D132-F132-H132-J132-L132-N132-P132-R132-T132-V132</f>
        <v>#REF!</v>
      </c>
    </row>
    <row r="133" spans="1:23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P133" s="13"/>
      <c r="Q133" s="13"/>
      <c r="R133" s="13"/>
      <c r="S133" s="13"/>
      <c r="U133" s="13"/>
      <c r="V133" s="13"/>
      <c r="W133" s="13" t="e">
        <f>#REF!+#REF!+#REF!+C133+E133+G133+I133+K133+M133+O133+Q133+S133+U133-#REF!-A133-B133-D133-F133-H133-J133-L133-N133-P133-R133-T133-V133</f>
        <v>#REF!</v>
      </c>
    </row>
    <row r="134" spans="1:23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P134" s="13"/>
      <c r="Q134" s="13"/>
      <c r="R134" s="13"/>
      <c r="S134" s="13"/>
      <c r="U134" s="13"/>
      <c r="V134" s="13"/>
      <c r="W134" s="13" t="e">
        <f>#REF!+#REF!+#REF!+C134+E134+G134+I134+K134+M134+O134+Q134+S134+U134-#REF!-A134-B134-D134-F134-H134-J134-L134-N134-P134-R134-T134-V134</f>
        <v>#REF!</v>
      </c>
    </row>
    <row r="135" spans="1:23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P135" s="13"/>
      <c r="Q135" s="13"/>
      <c r="R135" s="13"/>
      <c r="S135" s="13"/>
      <c r="U135" s="13"/>
      <c r="V135" s="13"/>
      <c r="W135" s="13" t="e">
        <f>#REF!+#REF!+#REF!+C135+E135+G135+I135+K135+M135+O135+Q135+S135+U135-#REF!-A135-B135-D135-F135-H135-J135-L135-N135-P135-R135-T135-V135</f>
        <v>#REF!</v>
      </c>
    </row>
    <row r="136" spans="1:23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P136" s="13"/>
      <c r="Q136" s="13"/>
      <c r="R136" s="13"/>
      <c r="S136" s="13"/>
      <c r="U136" s="13"/>
      <c r="V136" s="13"/>
      <c r="W136" s="13" t="e">
        <f>#REF!+#REF!+#REF!+C136+E136+G136+I136+K136+M136+O136+Q136+S136+U136-#REF!-A136-B136-D136-F136-H136-J136-L136-N136-P136-R136-T136-V136</f>
        <v>#REF!</v>
      </c>
    </row>
    <row r="137" spans="1:23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P137" s="13"/>
      <c r="Q137" s="13"/>
      <c r="R137" s="13"/>
      <c r="S137" s="13"/>
      <c r="U137" s="13"/>
      <c r="V137" s="13"/>
      <c r="W137" s="13" t="e">
        <f>#REF!+#REF!+#REF!+C137+E137+G137+I137+K137+M137+O137+Q137+S137+U137-#REF!-A137-B137-D137-F137-H137-J137-L137-N137-P137-R137-T137-V137</f>
        <v>#REF!</v>
      </c>
    </row>
    <row r="138" spans="1:23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P138" s="13"/>
      <c r="Q138" s="13"/>
      <c r="R138" s="13"/>
      <c r="S138" s="13"/>
      <c r="U138" s="13"/>
      <c r="V138" s="13"/>
      <c r="W138" s="13" t="e">
        <f>#REF!+#REF!+#REF!+C138+E138+G138+I138+K138+M138+O138+Q138+S138+U138-#REF!-A138-B138-D138-F138-H138-J138-L138-N138-P138-R138-T138-V138</f>
        <v>#REF!</v>
      </c>
    </row>
    <row r="139" spans="1:23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P139" s="13"/>
      <c r="Q139" s="13"/>
      <c r="R139" s="13"/>
      <c r="S139" s="13"/>
      <c r="U139" s="13"/>
      <c r="V139" s="13"/>
      <c r="W139" s="13" t="e">
        <f>#REF!+#REF!+#REF!+C139+E139+G139+I139+K139+M139+O139+Q139+S139+U139-#REF!-A139-B139-D139-F139-H139-J139-L139-N139-P139-R139-T139-V139</f>
        <v>#REF!</v>
      </c>
    </row>
    <row r="140" spans="1:23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P140" s="13"/>
      <c r="Q140" s="13"/>
      <c r="R140" s="13"/>
      <c r="S140" s="13"/>
      <c r="U140" s="13"/>
      <c r="V140" s="13"/>
      <c r="W140" s="13" t="e">
        <f>#REF!+#REF!+#REF!+C140+E140+G140+I140+K140+M140+O140+Q140+S140+U140-#REF!-A140-B140-D140-F140-H140-J140-L140-N140-P140-R140-T140-V140</f>
        <v>#REF!</v>
      </c>
    </row>
    <row r="141" spans="1:23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P141" s="13"/>
      <c r="Q141" s="13"/>
      <c r="R141" s="13"/>
      <c r="S141" s="13"/>
      <c r="U141" s="13"/>
      <c r="V141" s="13"/>
      <c r="W141" s="13" t="e">
        <f>#REF!+#REF!+#REF!+C141+E141+G141+I141+K141+M141+O141+Q141+S141+U141-#REF!-A141-B141-D141-F141-H141-J141-L141-N141-P141-R141-T141-V141</f>
        <v>#REF!</v>
      </c>
    </row>
    <row r="142" spans="1:23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P142" s="13"/>
      <c r="Q142" s="13"/>
      <c r="R142" s="13"/>
      <c r="S142" s="13"/>
      <c r="U142" s="13"/>
      <c r="V142" s="13"/>
      <c r="W142" s="13" t="e">
        <f>#REF!+#REF!+#REF!+C142+E142+G142+I142+K142+M142+O142+Q142+S142+U142-#REF!-A142-B142-D142-F142-H142-J142-L142-N142-P142-R142-T142-V142</f>
        <v>#REF!</v>
      </c>
    </row>
    <row r="143" spans="1:23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P143" s="13"/>
      <c r="Q143" s="13"/>
      <c r="R143" s="13"/>
      <c r="S143" s="13"/>
      <c r="U143" s="13"/>
      <c r="V143" s="13"/>
      <c r="W143" s="13" t="e">
        <f>#REF!+#REF!+#REF!+C143+E143+G143+I143+K143+M143+O143+Q143+S143+U143-#REF!-A143-B143-D143-F143-H143-J143-L143-N143-P143-R143-T143-V143</f>
        <v>#REF!</v>
      </c>
    </row>
    <row r="144" spans="1:23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P144" s="13"/>
      <c r="Q144" s="13"/>
      <c r="R144" s="13"/>
      <c r="S144" s="13"/>
      <c r="U144" s="13"/>
      <c r="V144" s="13"/>
      <c r="W144" s="13" t="e">
        <f>#REF!+#REF!+#REF!+C144+E144+G144+I144+K144+M144+O144+Q144+S144+U144-#REF!-A144-B144-D144-F144-H144-J144-L144-N144-P144-R144-T144-V144</f>
        <v>#REF!</v>
      </c>
    </row>
    <row r="145" spans="1:23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P145" s="13"/>
      <c r="Q145" s="13"/>
      <c r="R145" s="13"/>
      <c r="S145" s="13"/>
      <c r="U145" s="13"/>
      <c r="V145" s="13"/>
      <c r="W145" s="13" t="e">
        <f>#REF!+#REF!+#REF!+C145+E145+G145+I145+K145+M145+O145+Q145+S145+U145-#REF!-A145-B145-D145-F145-H145-J145-L145-N145-P145-R145-T145-V145</f>
        <v>#REF!</v>
      </c>
    </row>
    <row r="146" spans="1:23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P146" s="13"/>
      <c r="Q146" s="13"/>
      <c r="R146" s="13"/>
      <c r="S146" s="13"/>
      <c r="U146" s="13"/>
      <c r="V146" s="13"/>
      <c r="W146" s="13" t="e">
        <f>#REF!+#REF!+#REF!+C146+E146+G146+I146+K146+M146+O146+Q146+S146+U146-#REF!-A146-B146-D146-F146-H146-J146-L146-N146-P146-R146-T146-V146</f>
        <v>#REF!</v>
      </c>
    </row>
    <row r="147" spans="1:23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P147" s="13"/>
      <c r="Q147" s="13"/>
      <c r="R147" s="13"/>
      <c r="S147" s="13"/>
      <c r="U147" s="13"/>
      <c r="V147" s="13"/>
      <c r="W147" s="13" t="e">
        <f>#REF!+#REF!+#REF!+C147+E147+G147+I147+K147+M147+O147+Q147+S147+U147-#REF!-A147-B147-D147-F147-H147-J147-L147-N147-P147-R147-T147-V147</f>
        <v>#REF!</v>
      </c>
    </row>
    <row r="148" spans="1:23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P148" s="13"/>
      <c r="Q148" s="13"/>
      <c r="R148" s="13"/>
      <c r="S148" s="13"/>
      <c r="U148" s="13"/>
      <c r="V148" s="13"/>
      <c r="W148" s="13" t="e">
        <f>#REF!+#REF!+#REF!+C148+E148+G148+I148+K148+M148+O148+Q148+S148+U148-#REF!-A148-B148-D148-F148-H148-J148-L148-N148-P148-R148-T148-V148</f>
        <v>#REF!</v>
      </c>
    </row>
    <row r="149" spans="1:23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P149" s="13"/>
      <c r="Q149" s="13"/>
      <c r="R149" s="13"/>
      <c r="S149" s="13"/>
      <c r="U149" s="13"/>
      <c r="V149" s="13"/>
      <c r="W149" s="13" t="e">
        <f>#REF!+#REF!+#REF!+C149+E149+G149+I149+K149+M149+O149+Q149+S149+U149-#REF!-A149-B149-D149-F149-H149-J149-L149-N149-P149-R149-T149-V149</f>
        <v>#REF!</v>
      </c>
    </row>
    <row r="150" spans="1:23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P150" s="13"/>
      <c r="Q150" s="13"/>
      <c r="R150" s="13"/>
      <c r="S150" s="13"/>
      <c r="U150" s="13"/>
      <c r="V150" s="13"/>
      <c r="W150" s="13" t="e">
        <f>#REF!+#REF!+#REF!+C150+E150+G150+I150+K150+M150+O150+Q150+S150+U150-#REF!-A150-B150-D150-F150-H150-J150-L150-N150-P150-R150-T150-V150</f>
        <v>#REF!</v>
      </c>
    </row>
    <row r="151" spans="1:23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P151" s="13"/>
      <c r="Q151" s="13"/>
      <c r="R151" s="13"/>
      <c r="S151" s="13"/>
      <c r="U151" s="13"/>
      <c r="V151" s="13"/>
      <c r="W151" s="13" t="e">
        <f>#REF!+#REF!+#REF!+C151+E151+G151+I151+K151+M151+O151+Q151+S151+U151-#REF!-A151-B151-D151-F151-H151-J151-L151-N151-P151-R151-T151-V151</f>
        <v>#REF!</v>
      </c>
    </row>
    <row r="152" spans="1:23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P152" s="13"/>
      <c r="Q152" s="13"/>
      <c r="R152" s="13"/>
      <c r="S152" s="13"/>
      <c r="U152" s="13"/>
      <c r="V152" s="13"/>
      <c r="W152" s="13" t="e">
        <f>#REF!+#REF!+#REF!+C152+E152+G152+I152+K152+M152+O152+Q152+S152+U152-#REF!-A152-B152-D152-F152-H152-J152-L152-N152-P152-R152-T152-V152</f>
        <v>#REF!</v>
      </c>
    </row>
    <row r="153" spans="1:23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P153" s="13"/>
      <c r="Q153" s="13"/>
      <c r="R153" s="13"/>
      <c r="S153" s="13"/>
      <c r="U153" s="13"/>
      <c r="V153" s="13"/>
      <c r="W153" s="13" t="e">
        <f>#REF!+#REF!+#REF!+C153+E153+G153+I153+K153+M153+O153+Q153+S153+U153-#REF!-A153-B153-D153-F153-H153-J153-L153-N153-P153-R153-T153-V153</f>
        <v>#REF!</v>
      </c>
    </row>
    <row r="154" spans="1:23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P154" s="13"/>
      <c r="Q154" s="13"/>
      <c r="R154" s="13"/>
      <c r="S154" s="13"/>
      <c r="U154" s="13"/>
      <c r="V154" s="13"/>
      <c r="W154" s="13" t="e">
        <f>#REF!+#REF!+#REF!+C154+E154+G154+I154+K154+M154+O154+Q154+S154+U154-#REF!-A154-B154-D154-F154-H154-J154-L154-N154-P154-R154-T154-V154</f>
        <v>#REF!</v>
      </c>
    </row>
    <row r="155" spans="1:23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P155" s="13"/>
      <c r="Q155" s="13"/>
      <c r="R155" s="13"/>
      <c r="S155" s="13"/>
      <c r="U155" s="13"/>
      <c r="V155" s="13"/>
      <c r="W155" s="13" t="e">
        <f>#REF!+#REF!+#REF!+C155+E155+G155+I155+K155+M155+O155+Q155+S155+U155-#REF!-A155-B155-D155-F155-H155-J155-L155-N155-P155-R155-T155-V155</f>
        <v>#REF!</v>
      </c>
    </row>
    <row r="156" spans="1:23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P156" s="13"/>
      <c r="Q156" s="13"/>
      <c r="R156" s="13"/>
      <c r="S156" s="13"/>
      <c r="U156" s="13"/>
      <c r="V156" s="13"/>
      <c r="W156" s="13" t="e">
        <f>#REF!+#REF!+#REF!+C156+E156+G156+I156+K156+M156+O156+Q156+S156+U156-#REF!-A156-B156-D156-F156-H156-J156-L156-N156-P156-R156-T156-V156</f>
        <v>#REF!</v>
      </c>
    </row>
    <row r="157" spans="1:23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P157" s="13"/>
      <c r="Q157" s="13"/>
      <c r="R157" s="13"/>
      <c r="S157" s="13"/>
      <c r="U157" s="13"/>
      <c r="V157" s="13"/>
      <c r="W157" s="13" t="e">
        <f>#REF!+#REF!+C157+E157+G157+I157+K157+M157+O157+S157+U157-#REF!-A157-D157-F157-H157-J157-L157-N157-P157-T157-V157+#REF!-B157</f>
        <v>#REF!</v>
      </c>
    </row>
    <row r="158" spans="1:23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P158" s="13"/>
      <c r="Q158" s="13"/>
      <c r="R158" s="13"/>
      <c r="S158" s="13"/>
      <c r="U158" s="13"/>
      <c r="V158" s="13"/>
      <c r="W158" s="13" t="e">
        <f>#REF!+#REF!+C158+E158+G158+I158+K158+M158+O158+S158+U158-#REF!-A158-D158-F158-H158-J158-L158-N158-P158-T158-V158+#REF!-B158</f>
        <v>#REF!</v>
      </c>
    </row>
    <row r="159" spans="1:23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P159" s="13"/>
      <c r="Q159" s="13"/>
      <c r="R159" s="13"/>
      <c r="S159" s="13"/>
      <c r="U159" s="13"/>
      <c r="V159" s="13"/>
      <c r="W159" s="13" t="e">
        <f>#REF!+#REF!+C159+E159+G159+I159+K159+M159+O159+S159+U159-#REF!-A159-D159-F159-H159-J159-L159-N159-P159-T159-V159+#REF!-B159</f>
        <v>#REF!</v>
      </c>
    </row>
    <row r="160" spans="1:23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P160" s="13"/>
      <c r="Q160" s="13"/>
      <c r="R160" s="13"/>
      <c r="S160" s="13"/>
      <c r="U160" s="13"/>
      <c r="V160" s="13"/>
      <c r="W160" s="13" t="e">
        <f>#REF!+#REF!+C160+E160+G160+I160+K160+M160+O160+S160+U160-#REF!-A160-D160-F160-H160-J160-L160-N160-P160-T160-V160+#REF!-B160</f>
        <v>#REF!</v>
      </c>
    </row>
    <row r="161" spans="1:23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P161" s="13"/>
      <c r="Q161" s="13"/>
      <c r="R161" s="13"/>
      <c r="S161" s="13"/>
      <c r="U161" s="13"/>
      <c r="V161" s="13"/>
      <c r="W161" s="13" t="e">
        <f>#REF!+#REF!+C161+E161+G161+I161+K161+M161+O161+S161+U161-#REF!-A161-D161-F161-H161-J161-L161-N161-P161-T161-V161+#REF!-B161</f>
        <v>#REF!</v>
      </c>
    </row>
    <row r="162" spans="1:23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P162" s="13"/>
      <c r="Q162" s="13"/>
      <c r="R162" s="13"/>
      <c r="S162" s="13"/>
      <c r="U162" s="13"/>
      <c r="V162" s="13"/>
      <c r="W162" s="13" t="e">
        <f>#REF!+#REF!+C162+E162+G162+I162+K162+M162+O162+S162+U162-#REF!-A162-D162-F162-H162-J162-L162-N162-P162-T162-V162+#REF!-B162</f>
        <v>#REF!</v>
      </c>
    </row>
    <row r="163" spans="1:23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P163" s="13"/>
      <c r="Q163" s="13"/>
      <c r="R163" s="13"/>
      <c r="S163" s="13"/>
      <c r="U163" s="13"/>
      <c r="V163" s="13"/>
      <c r="W163" s="13" t="e">
        <f>#REF!+#REF!+C163+E163+G163+I163+K163+M163+O163+S163+U163-#REF!-A163-D163-F163-H163-J163-L163-N163-P163-T163-V163+#REF!-B163</f>
        <v>#REF!</v>
      </c>
    </row>
    <row r="164" spans="1:23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P164" s="13"/>
      <c r="Q164" s="13"/>
      <c r="R164" s="13"/>
      <c r="S164" s="13"/>
      <c r="U164" s="13"/>
      <c r="V164" s="13"/>
      <c r="W164" s="13" t="e">
        <f>#REF!+#REF!+C164+E164+G164+I164+K164+M164+O164+S164+U164-#REF!-A164-D164-F164-H164-J164-L164-N164-P164-T164-V164+#REF!-B164</f>
        <v>#REF!</v>
      </c>
    </row>
    <row r="166" spans="1:23" x14ac:dyDescent="0.2">
      <c r="W166" t="e">
        <f>#REF!+#REF!+C166+E166+G166+I166+K166+M166+O166+S166+U166-#REF!-A166-D166-F166-H166-J166-L166-N166-P166-T166-V166+#REF!-B166</f>
        <v>#REF!</v>
      </c>
    </row>
    <row r="167" spans="1:23" x14ac:dyDescent="0.2">
      <c r="W167" t="e">
        <f>#REF!+#REF!+C167+E167+G167+I167+K167+M167+O167+S167+U167-#REF!-A167-D167-F167-H167-J167-L167-N167-P167-T167-V167+#REF!-B167</f>
        <v>#REF!</v>
      </c>
    </row>
    <row r="168" spans="1:23" x14ac:dyDescent="0.2">
      <c r="W168" t="e">
        <f>#REF!+#REF!+C168+E168+G168+I168+K168+M168+O168+S168+U168-#REF!-A168-D168-F168-H168-J168-L168-N168-P168-T168-V168+#REF!-B168</f>
        <v>#REF!</v>
      </c>
    </row>
    <row r="169" spans="1:23" x14ac:dyDescent="0.2">
      <c r="W169" t="e">
        <f>#REF!+#REF!+C169+E169+G169+I169+K169+M169+O169+S169+U169-#REF!-A169-D169-F169-H169-J169-L169-N169-P169-T169-V169+#REF!-B169</f>
        <v>#REF!</v>
      </c>
    </row>
    <row r="170" spans="1:23" x14ac:dyDescent="0.2">
      <c r="W170" t="e">
        <f>#REF!+#REF!+C170+E170+G170+I170+K170+M170+O170+S170+U170-#REF!-A170-D170-F170-H170-J170-L170-N170-P170-T170-V170+#REF!-B170</f>
        <v>#REF!</v>
      </c>
    </row>
    <row r="171" spans="1:23" x14ac:dyDescent="0.2">
      <c r="W171" t="e">
        <f>#REF!+#REF!+C171+E171+G171+I171+K171+M171+O171+S171+U171-#REF!-A171-D171-F171-H171-J171-L171-N171-P171-T171-V171+#REF!-B171</f>
        <v>#REF!</v>
      </c>
    </row>
    <row r="172" spans="1:23" x14ac:dyDescent="0.2">
      <c r="W172" t="e">
        <f>#REF!+#REF!+C172+E172+G172+I172+K172+M172+O172+S172+U172-#REF!-A172-D172-F172-H172-J172-L172-N172-P172-T172-V172+#REF!-B172</f>
        <v>#REF!</v>
      </c>
    </row>
    <row r="173" spans="1:23" x14ac:dyDescent="0.2">
      <c r="W173" t="e">
        <f>#REF!+#REF!+C173+E173+G173+I173+K173+M173+O173+S173+U173-#REF!-A173-D173-F173-H173-J173-L173-N173-P173-T173-V173+#REF!-B173</f>
        <v>#REF!</v>
      </c>
    </row>
    <row r="174" spans="1:23" x14ac:dyDescent="0.2">
      <c r="W174" t="e">
        <f>#REF!+#REF!+C174+E174+G174+I174+K174+M174+O174+S174+U174-#REF!-A174-D174-F174-H174-J174-L174-N174-P174-T174-V174+#REF!-B174</f>
        <v>#REF!</v>
      </c>
    </row>
  </sheetData>
  <mergeCells count="10">
    <mergeCell ref="C3:D3"/>
    <mergeCell ref="E3:F3"/>
    <mergeCell ref="S3:T3"/>
    <mergeCell ref="U3:V3"/>
    <mergeCell ref="G3:H3"/>
    <mergeCell ref="I3:J3"/>
    <mergeCell ref="K3:L3"/>
    <mergeCell ref="M3:N3"/>
    <mergeCell ref="O3:P3"/>
    <mergeCell ref="Q3:R3"/>
  </mergeCells>
  <phoneticPr fontId="7" type="noConversion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6BE8A-E357-4AA5-8E42-65AE7B5BC15F}">
  <dimension ref="A6:H38"/>
  <sheetViews>
    <sheetView topLeftCell="C6" workbookViewId="0">
      <selection activeCell="F44" sqref="F44"/>
    </sheetView>
  </sheetViews>
  <sheetFormatPr baseColWidth="10" defaultRowHeight="15" x14ac:dyDescent="0.2"/>
  <cols>
    <col min="3" max="3" width="11.5" style="5"/>
    <col min="6" max="6" width="13.5" customWidth="1"/>
    <col min="8" max="8" width="11.5" style="5"/>
  </cols>
  <sheetData>
    <row r="6" spans="1:8" ht="24" x14ac:dyDescent="0.3">
      <c r="C6" s="83" t="s">
        <v>50</v>
      </c>
      <c r="D6" s="83"/>
      <c r="E6" s="83"/>
      <c r="F6" s="83"/>
      <c r="G6" s="83"/>
    </row>
    <row r="7" spans="1:8" x14ac:dyDescent="0.2">
      <c r="C7" s="5" t="s">
        <v>27</v>
      </c>
      <c r="H7" s="5" t="s">
        <v>28</v>
      </c>
    </row>
    <row r="8" spans="1:8" x14ac:dyDescent="0.2">
      <c r="A8" t="s">
        <v>20</v>
      </c>
      <c r="C8" s="5">
        <f>'OBK 2024'!E49</f>
        <v>4008.6</v>
      </c>
      <c r="E8" t="s">
        <v>102</v>
      </c>
      <c r="H8" s="5">
        <f>'OBK 2024'!J39+'OBK 2024'!T49</f>
        <v>0</v>
      </c>
    </row>
    <row r="9" spans="1:8" x14ac:dyDescent="0.2">
      <c r="A9" t="s">
        <v>22</v>
      </c>
      <c r="C9" s="5">
        <f>'OBK 2024'!I49</f>
        <v>0</v>
      </c>
      <c r="E9" t="s">
        <v>18</v>
      </c>
      <c r="H9" s="5">
        <f>'OBK 2024'!F49</f>
        <v>0</v>
      </c>
    </row>
    <row r="10" spans="1:8" x14ac:dyDescent="0.2">
      <c r="A10" t="s">
        <v>101</v>
      </c>
      <c r="C10" s="5">
        <f>'OBK 2024'!K46-'OBK 2024'!J24+'OBK 2024'!V13</f>
        <v>550</v>
      </c>
      <c r="E10" t="s">
        <v>103</v>
      </c>
      <c r="H10" s="5">
        <f>'OBK 2024'!N49-'OBK 2024'!O49</f>
        <v>0</v>
      </c>
    </row>
    <row r="11" spans="1:8" x14ac:dyDescent="0.2">
      <c r="A11" s="96" t="s">
        <v>104</v>
      </c>
      <c r="B11" s="96"/>
      <c r="C11" s="5">
        <v>-22200</v>
      </c>
      <c r="E11" t="s">
        <v>7</v>
      </c>
      <c r="H11" s="5">
        <f>'OBK 2024'!L49</f>
        <v>0</v>
      </c>
    </row>
    <row r="12" spans="1:8" x14ac:dyDescent="0.2">
      <c r="A12" s="39"/>
      <c r="B12" s="39"/>
      <c r="E12" t="s">
        <v>8</v>
      </c>
      <c r="H12" s="5">
        <f>'OBK 2024'!P49</f>
        <v>0</v>
      </c>
    </row>
    <row r="17" spans="1:8" x14ac:dyDescent="0.2">
      <c r="C17" s="5">
        <f>SUM(C8:C16)</f>
        <v>-17641.400000000001</v>
      </c>
      <c r="H17" s="5">
        <f>SUM(H8:H16)</f>
        <v>0</v>
      </c>
    </row>
    <row r="18" spans="1:8" x14ac:dyDescent="0.2">
      <c r="A18" t="s">
        <v>25</v>
      </c>
      <c r="C18" s="5">
        <f>C17-H17</f>
        <v>-17641.400000000001</v>
      </c>
    </row>
    <row r="22" spans="1:8" ht="24" x14ac:dyDescent="0.3">
      <c r="C22" s="83" t="s">
        <v>51</v>
      </c>
      <c r="D22" s="83"/>
      <c r="E22" s="83"/>
      <c r="F22" s="83"/>
      <c r="G22" s="83"/>
    </row>
    <row r="24" spans="1:8" x14ac:dyDescent="0.2">
      <c r="A24" t="s">
        <v>10</v>
      </c>
      <c r="C24" s="5">
        <f>'OBK 2024'!AE46</f>
        <v>28207.209999999985</v>
      </c>
      <c r="E24" t="s">
        <v>52</v>
      </c>
      <c r="G24">
        <v>0</v>
      </c>
    </row>
    <row r="25" spans="1:8" x14ac:dyDescent="0.2">
      <c r="E25" t="s">
        <v>53</v>
      </c>
      <c r="G25" s="5">
        <f>C18</f>
        <v>-17641.400000000001</v>
      </c>
    </row>
    <row r="26" spans="1:8" x14ac:dyDescent="0.2">
      <c r="E26" t="s">
        <v>105</v>
      </c>
      <c r="G26" s="5">
        <v>155000</v>
      </c>
    </row>
    <row r="27" spans="1:8" x14ac:dyDescent="0.2">
      <c r="E27" t="s">
        <v>106</v>
      </c>
      <c r="G27" s="6">
        <v>22200</v>
      </c>
    </row>
    <row r="28" spans="1:8" x14ac:dyDescent="0.2">
      <c r="A28" t="s">
        <v>19</v>
      </c>
      <c r="C28" s="5">
        <f>SUM(C24:C27)</f>
        <v>28207.209999999985</v>
      </c>
      <c r="G28">
        <f>SUM(G24:G27)</f>
        <v>159558.6</v>
      </c>
    </row>
    <row r="32" spans="1:8" ht="24" x14ac:dyDescent="0.3">
      <c r="C32" s="83" t="s">
        <v>289</v>
      </c>
      <c r="D32" s="83"/>
      <c r="E32" s="83"/>
      <c r="F32" s="83"/>
      <c r="G32" s="83"/>
    </row>
    <row r="34" spans="1:7" x14ac:dyDescent="0.2">
      <c r="A34" t="s">
        <v>290</v>
      </c>
      <c r="C34" s="5">
        <v>52656</v>
      </c>
      <c r="E34" t="s">
        <v>52</v>
      </c>
      <c r="G34">
        <v>0</v>
      </c>
    </row>
    <row r="35" spans="1:7" x14ac:dyDescent="0.2">
      <c r="A35" t="s">
        <v>125</v>
      </c>
      <c r="C35" s="5">
        <v>196445</v>
      </c>
      <c r="E35" t="s">
        <v>53</v>
      </c>
      <c r="G35" s="5">
        <f>C28</f>
        <v>28207.209999999985</v>
      </c>
    </row>
    <row r="36" spans="1:7" x14ac:dyDescent="0.2">
      <c r="E36" t="s">
        <v>105</v>
      </c>
      <c r="G36" s="5">
        <v>155000</v>
      </c>
    </row>
    <row r="37" spans="1:7" x14ac:dyDescent="0.2">
      <c r="E37" t="s">
        <v>106</v>
      </c>
      <c r="G37" s="6">
        <v>22200</v>
      </c>
    </row>
    <row r="38" spans="1:7" x14ac:dyDescent="0.2">
      <c r="A38" t="s">
        <v>19</v>
      </c>
      <c r="C38" s="5">
        <f>SUM(C34:C37)</f>
        <v>249101</v>
      </c>
      <c r="G38">
        <f>SUM(G34:G37)</f>
        <v>205407.21</v>
      </c>
    </row>
  </sheetData>
  <mergeCells count="4">
    <mergeCell ref="C6:G6"/>
    <mergeCell ref="C22:G22"/>
    <mergeCell ref="A11:B11"/>
    <mergeCell ref="C32:G3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3DC8E-7985-4F8A-BA55-F452D1348485}">
  <dimension ref="A1:F55"/>
  <sheetViews>
    <sheetView topLeftCell="A52" workbookViewId="0">
      <selection activeCell="F50" sqref="F50"/>
    </sheetView>
  </sheetViews>
  <sheetFormatPr baseColWidth="10" defaultRowHeight="15" x14ac:dyDescent="0.2"/>
  <sheetData>
    <row r="1" spans="1:6" x14ac:dyDescent="0.2">
      <c r="C1" s="24">
        <v>2024</v>
      </c>
    </row>
    <row r="2" spans="1:6" x14ac:dyDescent="0.2">
      <c r="D2" t="s">
        <v>204</v>
      </c>
    </row>
    <row r="3" spans="1:6" x14ac:dyDescent="0.2">
      <c r="A3" t="s">
        <v>282</v>
      </c>
      <c r="C3">
        <v>550</v>
      </c>
      <c r="D3" t="s">
        <v>205</v>
      </c>
      <c r="E3">
        <v>560</v>
      </c>
      <c r="F3" s="58">
        <v>46000</v>
      </c>
    </row>
    <row r="4" spans="1:6" x14ac:dyDescent="0.2">
      <c r="A4" t="s">
        <v>255</v>
      </c>
      <c r="C4">
        <v>550</v>
      </c>
      <c r="D4" t="s">
        <v>206</v>
      </c>
      <c r="E4">
        <v>550</v>
      </c>
      <c r="F4" s="58">
        <v>45995</v>
      </c>
    </row>
    <row r="5" spans="1:6" x14ac:dyDescent="0.2">
      <c r="A5" t="s">
        <v>256</v>
      </c>
      <c r="C5">
        <v>550</v>
      </c>
    </row>
    <row r="6" spans="1:6" x14ac:dyDescent="0.2">
      <c r="A6" t="s">
        <v>64</v>
      </c>
      <c r="C6">
        <v>550</v>
      </c>
      <c r="D6" t="s">
        <v>98</v>
      </c>
      <c r="F6">
        <v>540.37</v>
      </c>
    </row>
    <row r="7" spans="1:6" x14ac:dyDescent="0.2">
      <c r="A7" t="s">
        <v>258</v>
      </c>
      <c r="C7">
        <v>550</v>
      </c>
      <c r="D7" t="s">
        <v>264</v>
      </c>
      <c r="F7">
        <v>550.20000000000005</v>
      </c>
    </row>
    <row r="8" spans="1:6" x14ac:dyDescent="0.2">
      <c r="A8" t="s">
        <v>258</v>
      </c>
      <c r="C8">
        <v>550</v>
      </c>
    </row>
    <row r="9" spans="1:6" x14ac:dyDescent="0.2">
      <c r="A9" t="s">
        <v>262</v>
      </c>
      <c r="C9">
        <v>550</v>
      </c>
    </row>
    <row r="10" spans="1:6" x14ac:dyDescent="0.2">
      <c r="A10" t="s">
        <v>260</v>
      </c>
      <c r="C10">
        <v>100</v>
      </c>
    </row>
    <row r="11" spans="1:6" x14ac:dyDescent="0.2">
      <c r="A11" t="s">
        <v>261</v>
      </c>
      <c r="C11">
        <v>550</v>
      </c>
    </row>
    <row r="12" spans="1:6" x14ac:dyDescent="0.2">
      <c r="A12" t="s">
        <v>261</v>
      </c>
      <c r="C12">
        <v>550</v>
      </c>
    </row>
    <row r="13" spans="1:6" x14ac:dyDescent="0.2">
      <c r="A13" t="s">
        <v>65</v>
      </c>
      <c r="C13">
        <v>550</v>
      </c>
    </row>
    <row r="14" spans="1:6" x14ac:dyDescent="0.2">
      <c r="A14" t="s">
        <v>65</v>
      </c>
      <c r="C14">
        <v>550</v>
      </c>
    </row>
    <row r="15" spans="1:6" x14ac:dyDescent="0.2">
      <c r="A15" t="s">
        <v>121</v>
      </c>
      <c r="C15">
        <v>550</v>
      </c>
    </row>
    <row r="16" spans="1:6" x14ac:dyDescent="0.2">
      <c r="A16" t="s">
        <v>259</v>
      </c>
      <c r="C16">
        <v>100</v>
      </c>
    </row>
    <row r="17" spans="1:3" x14ac:dyDescent="0.2">
      <c r="A17" t="s">
        <v>267</v>
      </c>
      <c r="C17">
        <v>550</v>
      </c>
    </row>
    <row r="18" spans="1:3" x14ac:dyDescent="0.2">
      <c r="A18" t="s">
        <v>88</v>
      </c>
      <c r="C18">
        <v>100</v>
      </c>
    </row>
    <row r="19" spans="1:3" x14ac:dyDescent="0.2">
      <c r="A19" t="s">
        <v>207</v>
      </c>
      <c r="C19">
        <v>100</v>
      </c>
    </row>
    <row r="20" spans="1:3" x14ac:dyDescent="0.2">
      <c r="A20" t="s">
        <v>268</v>
      </c>
      <c r="C20">
        <v>550</v>
      </c>
    </row>
    <row r="21" spans="1:3" x14ac:dyDescent="0.2">
      <c r="A21" t="s">
        <v>208</v>
      </c>
      <c r="C21">
        <v>100</v>
      </c>
    </row>
    <row r="22" spans="1:3" x14ac:dyDescent="0.2">
      <c r="A22" t="s">
        <v>269</v>
      </c>
      <c r="C22">
        <v>550</v>
      </c>
    </row>
    <row r="23" spans="1:3" x14ac:dyDescent="0.2">
      <c r="A23" t="s">
        <v>270</v>
      </c>
      <c r="C23">
        <v>550</v>
      </c>
    </row>
    <row r="24" spans="1:3" x14ac:dyDescent="0.2">
      <c r="A24" t="s">
        <v>272</v>
      </c>
      <c r="C24">
        <v>550</v>
      </c>
    </row>
    <row r="25" spans="1:3" x14ac:dyDescent="0.2">
      <c r="A25" t="s">
        <v>273</v>
      </c>
      <c r="C25">
        <v>550</v>
      </c>
    </row>
    <row r="26" spans="1:3" x14ac:dyDescent="0.2">
      <c r="A26" t="s">
        <v>274</v>
      </c>
      <c r="C26">
        <v>550</v>
      </c>
    </row>
    <row r="27" spans="1:3" x14ac:dyDescent="0.2">
      <c r="A27" t="s">
        <v>275</v>
      </c>
      <c r="C27">
        <v>550</v>
      </c>
    </row>
    <row r="28" spans="1:3" x14ac:dyDescent="0.2">
      <c r="A28" t="s">
        <v>276</v>
      </c>
      <c r="C28">
        <v>550</v>
      </c>
    </row>
    <row r="29" spans="1:3" x14ac:dyDescent="0.2">
      <c r="A29" t="s">
        <v>277</v>
      </c>
      <c r="C29">
        <v>500</v>
      </c>
    </row>
    <row r="30" spans="1:3" x14ac:dyDescent="0.2">
      <c r="A30" t="s">
        <v>89</v>
      </c>
      <c r="C30">
        <v>550</v>
      </c>
    </row>
    <row r="31" spans="1:3" x14ac:dyDescent="0.2">
      <c r="A31" t="s">
        <v>75</v>
      </c>
      <c r="C31">
        <v>550</v>
      </c>
    </row>
    <row r="32" spans="1:3" x14ac:dyDescent="0.2">
      <c r="A32" t="s">
        <v>67</v>
      </c>
      <c r="C32">
        <v>550</v>
      </c>
    </row>
    <row r="33" spans="1:3" x14ac:dyDescent="0.2">
      <c r="A33" t="s">
        <v>278</v>
      </c>
      <c r="C33">
        <v>550</v>
      </c>
    </row>
    <row r="34" spans="1:3" x14ac:dyDescent="0.2">
      <c r="A34" t="s">
        <v>279</v>
      </c>
      <c r="C34">
        <v>550</v>
      </c>
    </row>
    <row r="35" spans="1:3" x14ac:dyDescent="0.2">
      <c r="A35" t="s">
        <v>82</v>
      </c>
      <c r="C35">
        <v>550</v>
      </c>
    </row>
    <row r="36" spans="1:3" x14ac:dyDescent="0.2">
      <c r="A36" t="s">
        <v>280</v>
      </c>
      <c r="C36">
        <v>550</v>
      </c>
    </row>
    <row r="37" spans="1:3" x14ac:dyDescent="0.2">
      <c r="A37" t="s">
        <v>97</v>
      </c>
      <c r="C37">
        <v>550</v>
      </c>
    </row>
    <row r="38" spans="1:3" x14ac:dyDescent="0.2">
      <c r="A38" t="s">
        <v>76</v>
      </c>
      <c r="C38">
        <v>550</v>
      </c>
    </row>
    <row r="39" spans="1:3" x14ac:dyDescent="0.2">
      <c r="A39" t="s">
        <v>281</v>
      </c>
      <c r="C39">
        <v>550</v>
      </c>
    </row>
    <row r="40" spans="1:3" x14ac:dyDescent="0.2">
      <c r="A40" t="s">
        <v>95</v>
      </c>
      <c r="C40">
        <v>550</v>
      </c>
    </row>
    <row r="55" spans="3:6" x14ac:dyDescent="0.2">
      <c r="C55">
        <f>SUM(C3:C54)</f>
        <v>18600</v>
      </c>
      <c r="F55">
        <f>SUM(F6:F54)</f>
        <v>1090.5700000000002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21DD-A229-4E32-8F7F-F42418D66EC5}">
  <dimension ref="A1:AE189"/>
  <sheetViews>
    <sheetView topLeftCell="A4" workbookViewId="0">
      <selection activeCell="G13" sqref="G13"/>
    </sheetView>
  </sheetViews>
  <sheetFormatPr baseColWidth="10" defaultColWidth="11.5" defaultRowHeight="15" x14ac:dyDescent="0.2"/>
  <cols>
    <col min="1" max="1" width="3.33203125" customWidth="1"/>
    <col min="2" max="2" width="19.5" customWidth="1"/>
    <col min="3" max="3" width="21.33203125" customWidth="1"/>
    <col min="4" max="4" width="9.83203125" style="14" customWidth="1"/>
    <col min="5" max="5" width="12.5" style="3" customWidth="1"/>
    <col min="6" max="6" width="13.6640625" customWidth="1"/>
    <col min="7" max="7" width="31.5" customWidth="1"/>
    <col min="8" max="8" width="3.6640625" customWidth="1"/>
    <col min="9" max="9" width="10" customWidth="1"/>
    <col min="10" max="10" width="9.1640625" customWidth="1"/>
    <col min="11" max="11" width="7.83203125" customWidth="1"/>
    <col min="12" max="12" width="9" customWidth="1"/>
    <col min="13" max="13" width="3.33203125" customWidth="1"/>
    <col min="14" max="14" width="8.5" customWidth="1"/>
    <col min="15" max="15" width="11.5" customWidth="1"/>
    <col min="16" max="16" width="8.83203125" customWidth="1"/>
    <col min="17" max="17" width="4.33203125" customWidth="1"/>
    <col min="18" max="18" width="8.6640625" customWidth="1"/>
    <col min="19" max="19" width="5.1640625" customWidth="1"/>
    <col min="20" max="20" width="9.33203125" customWidth="1"/>
    <col min="21" max="21" width="6.1640625" customWidth="1"/>
    <col min="22" max="22" width="10.5" style="5" customWidth="1"/>
    <col min="24" max="24" width="9.33203125" customWidth="1"/>
    <col min="25" max="25" width="8.5" customWidth="1"/>
    <col min="26" max="26" width="10" customWidth="1"/>
    <col min="27" max="27" width="11.5" style="6" customWidth="1"/>
    <col min="28" max="28" width="5.83203125" customWidth="1"/>
    <col min="29" max="29" width="6.83203125" customWidth="1"/>
  </cols>
  <sheetData>
    <row r="1" spans="1:31" x14ac:dyDescent="0.2">
      <c r="A1" s="1" t="s">
        <v>59</v>
      </c>
      <c r="B1" s="2"/>
      <c r="D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4"/>
      <c r="X1" s="4"/>
      <c r="Y1" s="4"/>
      <c r="Z1" s="4"/>
      <c r="AB1" s="4"/>
      <c r="AC1" s="4"/>
    </row>
    <row r="2" spans="1:31" x14ac:dyDescent="0.2">
      <c r="B2" s="7" t="s">
        <v>0</v>
      </c>
      <c r="D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W2" s="4"/>
      <c r="X2" s="4"/>
      <c r="Y2" s="4"/>
      <c r="Z2" s="4"/>
      <c r="AB2" s="4"/>
      <c r="AC2" s="4"/>
    </row>
    <row r="3" spans="1:31" x14ac:dyDescent="0.2">
      <c r="A3" t="s">
        <v>1</v>
      </c>
      <c r="B3" s="94" t="s">
        <v>2</v>
      </c>
      <c r="C3" s="94"/>
      <c r="D3" s="93" t="s">
        <v>73</v>
      </c>
      <c r="E3" s="93"/>
      <c r="F3" s="93" t="s">
        <v>87</v>
      </c>
      <c r="G3" s="93"/>
      <c r="H3" s="93" t="s">
        <v>5</v>
      </c>
      <c r="I3" s="93"/>
      <c r="J3" s="93" t="s">
        <v>6</v>
      </c>
      <c r="K3" s="93"/>
      <c r="L3" s="93" t="s">
        <v>7</v>
      </c>
      <c r="M3" s="93"/>
      <c r="N3" s="93" t="s">
        <v>57</v>
      </c>
      <c r="O3" s="93"/>
      <c r="P3" s="93" t="s">
        <v>8</v>
      </c>
      <c r="Q3" s="93"/>
      <c r="R3" s="93" t="s">
        <v>16</v>
      </c>
      <c r="S3" s="93"/>
      <c r="T3" s="93" t="s">
        <v>9</v>
      </c>
      <c r="U3" s="93"/>
      <c r="V3" s="93"/>
      <c r="W3" s="93"/>
      <c r="X3" s="93"/>
      <c r="Y3" s="93"/>
      <c r="Z3" s="93"/>
      <c r="AA3" s="93"/>
      <c r="AB3" s="93"/>
      <c r="AC3" s="93"/>
      <c r="AD3" s="8"/>
    </row>
    <row r="4" spans="1:31" x14ac:dyDescent="0.2">
      <c r="B4" s="86"/>
      <c r="C4" s="85"/>
      <c r="D4" s="9" t="s">
        <v>55</v>
      </c>
      <c r="E4" s="18" t="s">
        <v>56</v>
      </c>
      <c r="F4" s="9" t="s">
        <v>55</v>
      </c>
      <c r="G4" s="9"/>
      <c r="H4" s="9"/>
      <c r="I4" s="18"/>
      <c r="J4" s="9"/>
      <c r="K4" s="18"/>
      <c r="L4" s="9"/>
      <c r="M4" s="9"/>
      <c r="N4" s="9"/>
      <c r="O4" s="18"/>
      <c r="P4" s="9"/>
      <c r="Q4" s="18"/>
      <c r="R4" s="9"/>
      <c r="S4" s="9"/>
      <c r="T4" s="9"/>
      <c r="U4" s="18"/>
      <c r="V4" s="9"/>
      <c r="W4" s="18"/>
      <c r="X4" s="9"/>
      <c r="Y4" s="9"/>
      <c r="Z4" s="9"/>
      <c r="AA4" s="18"/>
      <c r="AB4" s="9"/>
      <c r="AC4" s="18"/>
      <c r="AD4" s="8"/>
    </row>
    <row r="5" spans="1:31" x14ac:dyDescent="0.2">
      <c r="B5" s="86" t="s">
        <v>60</v>
      </c>
      <c r="C5" s="85"/>
      <c r="D5" s="10"/>
      <c r="E5" s="1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S5" s="9"/>
      <c r="T5" s="9"/>
      <c r="U5" s="9"/>
      <c r="V5" s="10"/>
      <c r="W5" s="9"/>
      <c r="X5" s="9"/>
      <c r="Y5" s="9"/>
      <c r="Z5" s="9"/>
      <c r="AA5" s="10"/>
      <c r="AB5" s="9"/>
      <c r="AC5" s="9"/>
      <c r="AD5" s="8"/>
      <c r="AE5" s="17"/>
    </row>
    <row r="6" spans="1:31" x14ac:dyDescent="0.2">
      <c r="B6" s="86" t="s">
        <v>62</v>
      </c>
      <c r="C6" s="85"/>
      <c r="D6" s="10">
        <v>700</v>
      </c>
      <c r="E6" s="1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  <c r="U6" s="9"/>
      <c r="V6" s="10"/>
      <c r="W6" s="9"/>
      <c r="X6" s="9"/>
      <c r="Y6" s="9"/>
      <c r="Z6" s="9"/>
      <c r="AA6" s="10"/>
      <c r="AB6" s="9"/>
      <c r="AC6" s="9"/>
      <c r="AD6" s="8"/>
      <c r="AE6" s="6"/>
    </row>
    <row r="7" spans="1:31" x14ac:dyDescent="0.2">
      <c r="B7" s="86" t="s">
        <v>63</v>
      </c>
      <c r="C7" s="85"/>
      <c r="D7" s="10">
        <v>300</v>
      </c>
      <c r="E7" s="18"/>
      <c r="F7" s="11"/>
      <c r="G7" s="11"/>
      <c r="H7" s="11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W7" s="11"/>
      <c r="X7" s="11"/>
      <c r="Y7" s="11"/>
      <c r="Z7" s="11"/>
      <c r="AA7" s="5"/>
      <c r="AB7" s="11"/>
      <c r="AC7" s="11"/>
      <c r="AD7" s="13"/>
      <c r="AE7" s="6"/>
    </row>
    <row r="8" spans="1:31" x14ac:dyDescent="0.2">
      <c r="A8">
        <v>1</v>
      </c>
      <c r="B8" s="86" t="s">
        <v>68</v>
      </c>
      <c r="C8" s="85"/>
      <c r="D8" s="5">
        <v>300</v>
      </c>
      <c r="F8" s="11"/>
      <c r="G8" s="11"/>
      <c r="H8" s="11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5"/>
      <c r="W8" s="11"/>
      <c r="X8" s="11"/>
      <c r="Y8" s="11"/>
      <c r="Z8" s="11"/>
      <c r="AA8" s="5"/>
      <c r="AB8" s="11"/>
      <c r="AC8" s="11"/>
      <c r="AD8" s="13"/>
      <c r="AE8" s="6"/>
    </row>
    <row r="9" spans="1:31" x14ac:dyDescent="0.2">
      <c r="A9">
        <v>2</v>
      </c>
      <c r="B9" s="86" t="s">
        <v>69</v>
      </c>
      <c r="C9" s="85"/>
      <c r="D9" s="5">
        <v>600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9"/>
      <c r="S9" s="13"/>
      <c r="T9" s="13"/>
      <c r="U9" s="13"/>
      <c r="W9" s="13"/>
      <c r="X9" s="13"/>
      <c r="Y9" s="13"/>
      <c r="Z9" s="13"/>
      <c r="AB9" s="13"/>
      <c r="AC9" s="13"/>
      <c r="AD9" s="13"/>
      <c r="AE9" s="6"/>
    </row>
    <row r="10" spans="1:31" x14ac:dyDescent="0.2">
      <c r="A10">
        <v>3</v>
      </c>
      <c r="B10" s="86"/>
      <c r="C10" s="85"/>
      <c r="D10" s="5">
        <v>700</v>
      </c>
      <c r="E10" s="19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20"/>
      <c r="W10" s="13"/>
      <c r="X10" s="13"/>
      <c r="Y10" s="13"/>
      <c r="Z10" s="13"/>
      <c r="AB10" s="13"/>
      <c r="AC10" s="13"/>
      <c r="AD10" s="13"/>
      <c r="AE10" s="6"/>
    </row>
    <row r="11" spans="1:31" x14ac:dyDescent="0.2">
      <c r="A11">
        <v>4</v>
      </c>
      <c r="B11" s="86"/>
      <c r="C11" s="85"/>
      <c r="D11" s="5">
        <v>700</v>
      </c>
      <c r="F11" s="13"/>
      <c r="G11" s="13"/>
      <c r="H11" s="13"/>
      <c r="I11" s="13"/>
      <c r="J11" s="6"/>
      <c r="L11" s="13"/>
      <c r="M11" s="13"/>
      <c r="N11" s="13"/>
      <c r="O11" s="13"/>
      <c r="P11" s="13"/>
      <c r="Q11" s="13"/>
      <c r="R11" s="13"/>
      <c r="S11" s="13"/>
      <c r="T11" s="13"/>
      <c r="U11" s="13"/>
      <c r="W11" s="6"/>
      <c r="X11" s="13"/>
      <c r="Y11" s="13"/>
      <c r="Z11" s="13"/>
      <c r="AB11" s="13"/>
      <c r="AC11" s="13"/>
      <c r="AD11" s="13"/>
      <c r="AE11" s="6"/>
    </row>
    <row r="12" spans="1:31" x14ac:dyDescent="0.2">
      <c r="A12">
        <v>5</v>
      </c>
      <c r="B12" s="86"/>
      <c r="C12" s="85"/>
      <c r="D12" s="5">
        <v>700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W12" s="13"/>
      <c r="X12" s="13"/>
      <c r="Y12" s="13"/>
      <c r="Z12" s="13"/>
      <c r="AB12" s="13"/>
      <c r="AC12" s="13"/>
      <c r="AD12" s="13"/>
      <c r="AE12" s="6"/>
    </row>
    <row r="13" spans="1:31" x14ac:dyDescent="0.2">
      <c r="A13">
        <v>6</v>
      </c>
      <c r="B13" s="86"/>
      <c r="C13" s="85"/>
      <c r="D13" s="5">
        <v>300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W13" s="13"/>
      <c r="X13" s="13"/>
      <c r="Y13" s="13"/>
      <c r="Z13" s="13"/>
      <c r="AB13" s="13"/>
      <c r="AC13" s="13"/>
      <c r="AD13" s="13"/>
      <c r="AE13" s="6"/>
    </row>
    <row r="14" spans="1:31" x14ac:dyDescent="0.2">
      <c r="A14">
        <v>7</v>
      </c>
      <c r="B14" s="86"/>
      <c r="C14" s="85"/>
      <c r="D14" s="5">
        <v>600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W14" s="13"/>
      <c r="X14" s="13"/>
      <c r="Y14" s="13"/>
      <c r="Z14" s="13"/>
      <c r="AB14" s="13"/>
      <c r="AC14" s="13"/>
      <c r="AD14" s="13"/>
      <c r="AE14" s="6"/>
    </row>
    <row r="15" spans="1:31" x14ac:dyDescent="0.2">
      <c r="A15">
        <v>8</v>
      </c>
      <c r="B15" s="86"/>
      <c r="C15" s="85"/>
      <c r="D15" s="5">
        <v>600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W15" s="13"/>
      <c r="X15" s="13"/>
      <c r="Y15" s="13"/>
      <c r="Z15" s="13"/>
      <c r="AB15" s="13"/>
      <c r="AC15" s="13"/>
      <c r="AD15" s="13"/>
      <c r="AE15" s="6"/>
    </row>
    <row r="16" spans="1:31" x14ac:dyDescent="0.2">
      <c r="A16">
        <v>9</v>
      </c>
      <c r="B16" s="86" t="s">
        <v>70</v>
      </c>
      <c r="C16" s="85"/>
      <c r="D16" s="5">
        <v>687.75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W16" s="13"/>
      <c r="X16" s="13"/>
      <c r="Y16" s="13"/>
      <c r="Z16" s="13"/>
      <c r="AB16" s="13"/>
      <c r="AC16" s="13"/>
      <c r="AD16" s="13"/>
      <c r="AE16" s="6"/>
    </row>
    <row r="17" spans="1:31" x14ac:dyDescent="0.2">
      <c r="A17">
        <v>10</v>
      </c>
      <c r="B17" s="86" t="s">
        <v>66</v>
      </c>
      <c r="C17" s="85"/>
      <c r="D17" s="5">
        <v>700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W17" s="13"/>
      <c r="X17" s="13"/>
      <c r="Y17" s="13"/>
      <c r="Z17" s="13"/>
      <c r="AB17" s="13"/>
      <c r="AC17" s="13"/>
      <c r="AD17" s="13"/>
      <c r="AE17" s="6"/>
    </row>
    <row r="18" spans="1:31" x14ac:dyDescent="0.2">
      <c r="A18">
        <v>11</v>
      </c>
      <c r="B18" s="86" t="s">
        <v>71</v>
      </c>
      <c r="C18" s="85"/>
      <c r="D18" s="36">
        <f>SUM(D6:D17)</f>
        <v>6887.75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W18" s="13"/>
      <c r="X18" s="13"/>
      <c r="Y18" s="13"/>
      <c r="Z18" s="13"/>
      <c r="AB18" s="13"/>
      <c r="AC18" s="13"/>
      <c r="AD18" s="13"/>
      <c r="AE18" s="6"/>
    </row>
    <row r="19" spans="1:31" x14ac:dyDescent="0.2">
      <c r="A19">
        <v>12</v>
      </c>
      <c r="B19" s="86"/>
      <c r="C19" s="85"/>
      <c r="D19" s="5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W19" s="13"/>
      <c r="X19" s="13"/>
      <c r="Y19" s="13"/>
      <c r="Z19" s="13"/>
      <c r="AB19" s="13"/>
      <c r="AC19" s="13"/>
      <c r="AD19" s="13"/>
      <c r="AE19" s="6"/>
    </row>
    <row r="20" spans="1:31" x14ac:dyDescent="0.2">
      <c r="A20">
        <v>13</v>
      </c>
      <c r="B20" s="86" t="s">
        <v>72</v>
      </c>
      <c r="C20" s="85"/>
      <c r="D20" s="5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W20" s="13"/>
      <c r="X20" s="13"/>
      <c r="Y20" s="13"/>
      <c r="Z20" s="13"/>
      <c r="AB20" s="13"/>
      <c r="AC20" s="13"/>
      <c r="AD20" s="13"/>
      <c r="AE20" s="6"/>
    </row>
    <row r="21" spans="1:31" x14ac:dyDescent="0.2">
      <c r="A21">
        <v>14</v>
      </c>
      <c r="B21" s="86" t="s">
        <v>74</v>
      </c>
      <c r="C21" s="85"/>
      <c r="D21" s="5">
        <v>300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W21" s="13"/>
      <c r="X21" s="13"/>
      <c r="Y21" s="13"/>
      <c r="Z21" s="13"/>
      <c r="AB21" s="13"/>
      <c r="AC21" s="13"/>
      <c r="AD21" s="13"/>
      <c r="AE21" s="6"/>
    </row>
    <row r="22" spans="1:31" x14ac:dyDescent="0.2">
      <c r="A22">
        <v>15</v>
      </c>
      <c r="B22" s="86" t="s">
        <v>75</v>
      </c>
      <c r="C22" s="85"/>
      <c r="D22" s="5">
        <v>700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W22" s="13"/>
      <c r="X22" s="13"/>
      <c r="Y22" s="13"/>
      <c r="Z22" s="13"/>
      <c r="AB22" s="13"/>
      <c r="AC22" s="13"/>
      <c r="AD22" s="13"/>
      <c r="AE22" s="6"/>
    </row>
    <row r="23" spans="1:31" x14ac:dyDescent="0.2">
      <c r="A23">
        <v>16</v>
      </c>
      <c r="B23" s="86"/>
      <c r="C23" s="85"/>
      <c r="D23" s="5">
        <v>700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W23" s="13"/>
      <c r="X23" s="13"/>
      <c r="Y23" s="13"/>
      <c r="Z23" s="13"/>
      <c r="AB23" s="13"/>
      <c r="AC23" s="13"/>
      <c r="AD23" s="13"/>
      <c r="AE23" s="6"/>
    </row>
    <row r="24" spans="1:31" x14ac:dyDescent="0.2">
      <c r="A24">
        <v>17</v>
      </c>
      <c r="B24" s="86"/>
      <c r="C24" s="85"/>
      <c r="D24" s="5">
        <v>700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W24" s="13"/>
      <c r="X24" s="13"/>
      <c r="Y24" s="13"/>
      <c r="Z24" s="13"/>
      <c r="AB24" s="13"/>
      <c r="AC24" s="13"/>
      <c r="AD24" s="13"/>
      <c r="AE24" s="6"/>
    </row>
    <row r="25" spans="1:31" x14ac:dyDescent="0.2">
      <c r="A25">
        <v>18</v>
      </c>
      <c r="B25" s="86"/>
      <c r="C25" s="85"/>
      <c r="D25" s="5">
        <v>700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W25" s="13"/>
      <c r="X25" s="13"/>
      <c r="Y25" s="13"/>
      <c r="Z25" s="13"/>
      <c r="AB25" s="13"/>
      <c r="AC25" s="13"/>
      <c r="AD25" s="13"/>
      <c r="AE25" s="6"/>
    </row>
    <row r="26" spans="1:31" x14ac:dyDescent="0.2">
      <c r="A26">
        <v>19</v>
      </c>
      <c r="B26" s="86" t="s">
        <v>76</v>
      </c>
      <c r="C26" s="85"/>
      <c r="D26" s="5">
        <v>687.75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W26" s="13"/>
      <c r="X26" s="13"/>
      <c r="Y26" s="13"/>
      <c r="Z26" s="13"/>
      <c r="AB26" s="13"/>
      <c r="AC26" s="13"/>
      <c r="AD26" s="13"/>
      <c r="AE26" s="6"/>
    </row>
    <row r="27" spans="1:31" x14ac:dyDescent="0.2">
      <c r="A27">
        <v>20</v>
      </c>
      <c r="B27" s="86" t="s">
        <v>77</v>
      </c>
      <c r="C27" s="85"/>
      <c r="D27" s="5">
        <v>1400</v>
      </c>
      <c r="F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W27" s="13"/>
      <c r="X27" s="13"/>
      <c r="Y27" s="13"/>
      <c r="Z27" s="13"/>
      <c r="AB27" s="13"/>
      <c r="AC27" s="13"/>
      <c r="AD27" s="13"/>
      <c r="AE27" s="6"/>
    </row>
    <row r="28" spans="1:31" x14ac:dyDescent="0.2">
      <c r="A28">
        <v>21</v>
      </c>
      <c r="B28" s="86" t="s">
        <v>78</v>
      </c>
      <c r="C28" s="85"/>
      <c r="D28" s="5">
        <v>700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W28" s="13"/>
      <c r="X28" s="13"/>
      <c r="Y28" s="13"/>
      <c r="Z28" s="13"/>
      <c r="AB28" s="13"/>
      <c r="AC28" s="13"/>
      <c r="AD28" s="13"/>
      <c r="AE28" s="6"/>
    </row>
    <row r="29" spans="1:31" x14ac:dyDescent="0.2">
      <c r="A29">
        <v>22</v>
      </c>
      <c r="B29" s="86" t="s">
        <v>79</v>
      </c>
      <c r="C29" s="85"/>
      <c r="D29" s="5">
        <v>700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W29" s="13"/>
      <c r="X29" s="13"/>
      <c r="Y29" s="13"/>
      <c r="Z29" s="13"/>
      <c r="AB29" s="13"/>
      <c r="AC29" s="13"/>
      <c r="AD29" s="13"/>
      <c r="AE29" s="6"/>
    </row>
    <row r="30" spans="1:31" x14ac:dyDescent="0.2">
      <c r="A30">
        <v>23</v>
      </c>
      <c r="B30" s="86" t="s">
        <v>80</v>
      </c>
      <c r="C30" s="85"/>
      <c r="D30" s="5">
        <v>1400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W30" s="13"/>
      <c r="X30" s="13"/>
      <c r="Y30" s="13"/>
      <c r="Z30" s="13"/>
      <c r="AB30" s="13"/>
      <c r="AC30" s="13"/>
      <c r="AD30" s="13"/>
      <c r="AE30" s="6"/>
    </row>
    <row r="31" spans="1:31" x14ac:dyDescent="0.2">
      <c r="A31">
        <v>24</v>
      </c>
      <c r="B31" s="86" t="s">
        <v>81</v>
      </c>
      <c r="C31" s="85"/>
      <c r="D31" s="5">
        <v>687.75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W31" s="13"/>
      <c r="X31" s="13"/>
      <c r="Y31" s="13"/>
      <c r="Z31" s="13"/>
      <c r="AB31" s="13"/>
      <c r="AC31" s="13"/>
      <c r="AD31" s="13"/>
      <c r="AE31" s="6"/>
    </row>
    <row r="32" spans="1:31" x14ac:dyDescent="0.2">
      <c r="A32">
        <v>25</v>
      </c>
      <c r="B32" s="86" t="s">
        <v>82</v>
      </c>
      <c r="C32" s="85"/>
      <c r="D32" s="5">
        <v>687.75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W32" s="13"/>
      <c r="X32" s="13"/>
      <c r="Y32" s="13"/>
      <c r="Z32" s="13"/>
      <c r="AB32" s="13"/>
      <c r="AC32" s="13"/>
      <c r="AD32" s="13"/>
      <c r="AE32" s="6"/>
    </row>
    <row r="33" spans="1:31" x14ac:dyDescent="0.2">
      <c r="A33">
        <v>26</v>
      </c>
      <c r="B33" s="86" t="s">
        <v>83</v>
      </c>
      <c r="C33" s="85"/>
      <c r="D33" s="5">
        <v>393</v>
      </c>
      <c r="E33" s="22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21"/>
      <c r="W33" s="13"/>
      <c r="X33" s="13"/>
      <c r="Y33" s="13"/>
      <c r="Z33" s="13"/>
      <c r="AB33" s="13"/>
      <c r="AC33" s="13"/>
      <c r="AD33" s="13"/>
      <c r="AE33" s="6"/>
    </row>
    <row r="34" spans="1:31" x14ac:dyDescent="0.2">
      <c r="A34">
        <v>27</v>
      </c>
      <c r="B34" s="86" t="s">
        <v>84</v>
      </c>
      <c r="C34" s="85"/>
      <c r="D34" s="5">
        <v>687.75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W34" s="13"/>
      <c r="X34" s="13"/>
      <c r="Y34" s="13"/>
      <c r="Z34" s="13"/>
      <c r="AB34" s="13"/>
      <c r="AC34" s="13"/>
      <c r="AD34" s="13"/>
      <c r="AE34" s="6"/>
    </row>
    <row r="35" spans="1:31" x14ac:dyDescent="0.2">
      <c r="A35">
        <v>28</v>
      </c>
      <c r="B35" s="86" t="s">
        <v>85</v>
      </c>
      <c r="C35" s="85"/>
      <c r="D35" s="5">
        <v>589.5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3"/>
      <c r="W35" s="13"/>
      <c r="X35" s="13"/>
      <c r="Y35" s="13"/>
      <c r="Z35" s="13"/>
      <c r="AB35" s="13"/>
      <c r="AC35" s="13"/>
      <c r="AD35" s="13"/>
      <c r="AE35" s="6"/>
    </row>
    <row r="36" spans="1:31" x14ac:dyDescent="0.2">
      <c r="A36">
        <v>29</v>
      </c>
      <c r="B36" s="86" t="s">
        <v>93</v>
      </c>
      <c r="C36" s="85"/>
      <c r="D36" s="5">
        <v>294.75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W36" s="13"/>
      <c r="X36" s="13"/>
      <c r="Y36" s="13"/>
      <c r="Z36" s="13"/>
      <c r="AB36" s="13"/>
      <c r="AC36" s="13"/>
      <c r="AD36" s="13"/>
      <c r="AE36" s="6"/>
    </row>
    <row r="37" spans="1:31" x14ac:dyDescent="0.2">
      <c r="A37">
        <v>30</v>
      </c>
      <c r="B37" s="86" t="s">
        <v>86</v>
      </c>
      <c r="C37" s="85"/>
      <c r="D37" s="5"/>
      <c r="F37" s="13">
        <v>-518.36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W37" s="13"/>
      <c r="X37" s="13"/>
      <c r="Y37" s="13"/>
      <c r="Z37" s="13"/>
      <c r="AB37" s="13"/>
      <c r="AC37" s="13"/>
      <c r="AD37" s="13"/>
      <c r="AE37" s="6"/>
    </row>
    <row r="38" spans="1:31" x14ac:dyDescent="0.2">
      <c r="A38">
        <v>31</v>
      </c>
      <c r="B38" s="86" t="s">
        <v>89</v>
      </c>
      <c r="C38" s="85"/>
      <c r="D38" s="5">
        <v>290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W38" s="13"/>
      <c r="X38" s="13"/>
      <c r="Y38" s="13"/>
      <c r="Z38" s="13"/>
      <c r="AB38" s="13"/>
      <c r="AC38" s="13"/>
      <c r="AD38" s="13"/>
      <c r="AE38" s="6"/>
    </row>
    <row r="39" spans="1:31" x14ac:dyDescent="0.2">
      <c r="A39">
        <v>32</v>
      </c>
      <c r="B39" s="86" t="s">
        <v>37</v>
      </c>
      <c r="C39" s="85"/>
      <c r="D39" s="5"/>
      <c r="F39" s="13">
        <v>800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W39" s="13"/>
      <c r="X39" s="13"/>
      <c r="Y39" s="13"/>
      <c r="Z39" s="13"/>
      <c r="AB39" s="13"/>
      <c r="AC39" s="13"/>
      <c r="AD39" s="13"/>
      <c r="AE39" s="6"/>
    </row>
    <row r="40" spans="1:31" x14ac:dyDescent="0.2">
      <c r="A40">
        <v>33</v>
      </c>
      <c r="B40" s="86" t="s">
        <v>37</v>
      </c>
      <c r="C40" s="85"/>
      <c r="D40" s="5"/>
      <c r="F40" s="13">
        <v>800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W40" s="13"/>
      <c r="X40" s="13"/>
      <c r="Y40" s="13"/>
      <c r="Z40" s="13"/>
      <c r="AB40" s="13"/>
      <c r="AC40" s="13"/>
      <c r="AD40" s="13"/>
      <c r="AE40" s="6"/>
    </row>
    <row r="41" spans="1:31" x14ac:dyDescent="0.2">
      <c r="A41">
        <v>34</v>
      </c>
      <c r="B41" s="86" t="s">
        <v>107</v>
      </c>
      <c r="C41" s="85"/>
      <c r="D41" s="5"/>
      <c r="F41" s="13">
        <v>4800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W41" s="13"/>
      <c r="X41" s="13"/>
      <c r="Y41" s="13"/>
      <c r="Z41" s="13"/>
      <c r="AB41" s="13"/>
      <c r="AC41" s="13"/>
      <c r="AD41" s="13"/>
      <c r="AE41" s="6"/>
    </row>
    <row r="42" spans="1:31" x14ac:dyDescent="0.2">
      <c r="A42">
        <v>35</v>
      </c>
      <c r="B42" s="86" t="s">
        <v>90</v>
      </c>
      <c r="C42" s="85"/>
      <c r="D42" s="5"/>
      <c r="F42" s="13">
        <v>6663.4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W42" s="13"/>
      <c r="X42" s="13"/>
      <c r="Y42" s="13"/>
      <c r="Z42" s="13"/>
      <c r="AB42" s="13"/>
      <c r="AC42" s="13"/>
      <c r="AD42" s="13"/>
      <c r="AE42" s="6"/>
    </row>
    <row r="43" spans="1:31" x14ac:dyDescent="0.2">
      <c r="A43">
        <v>36</v>
      </c>
      <c r="B43" s="86" t="s">
        <v>91</v>
      </c>
      <c r="C43" s="85"/>
      <c r="D43" s="5">
        <v>688.73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W43" s="13"/>
      <c r="X43" s="13"/>
      <c r="Y43" s="13"/>
      <c r="Z43" s="13"/>
      <c r="AB43" s="13"/>
      <c r="AC43" s="13"/>
      <c r="AD43" s="13"/>
      <c r="AE43" s="6"/>
    </row>
    <row r="44" spans="1:31" x14ac:dyDescent="0.2">
      <c r="A44">
        <v>37</v>
      </c>
      <c r="B44" s="86"/>
      <c r="C44" s="85"/>
      <c r="D44" s="5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W44" s="13"/>
      <c r="X44" s="13"/>
      <c r="Y44" s="13"/>
      <c r="Z44" s="13"/>
      <c r="AB44" s="13"/>
      <c r="AC44" s="13"/>
      <c r="AD44" s="13"/>
      <c r="AE44" s="6"/>
    </row>
    <row r="45" spans="1:31" x14ac:dyDescent="0.2">
      <c r="A45">
        <v>38</v>
      </c>
      <c r="B45" s="86" t="s">
        <v>92</v>
      </c>
      <c r="C45" s="85"/>
      <c r="D45" s="5">
        <v>294.75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W45" s="13"/>
      <c r="X45" s="13"/>
      <c r="Y45" s="13"/>
      <c r="Z45" s="13"/>
      <c r="AB45" s="13"/>
      <c r="AC45" s="13"/>
      <c r="AD45" s="13"/>
      <c r="AE45" s="6"/>
    </row>
    <row r="46" spans="1:31" x14ac:dyDescent="0.2">
      <c r="A46">
        <v>39</v>
      </c>
      <c r="B46" s="86"/>
      <c r="C46" s="85"/>
      <c r="D46" s="5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W46" s="13"/>
      <c r="X46" s="13"/>
      <c r="Y46" s="13"/>
      <c r="Z46" s="13"/>
      <c r="AB46" s="13"/>
      <c r="AC46" s="13"/>
      <c r="AD46" s="13"/>
      <c r="AE46" s="6"/>
    </row>
    <row r="47" spans="1:31" x14ac:dyDescent="0.2">
      <c r="A47">
        <v>40</v>
      </c>
      <c r="B47" s="97" t="s">
        <v>94</v>
      </c>
      <c r="C47" s="85"/>
      <c r="D47" s="5">
        <v>2082.88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W47" s="13"/>
      <c r="X47" s="13"/>
      <c r="Y47" s="13"/>
      <c r="Z47" s="13"/>
      <c r="AB47" s="13"/>
      <c r="AC47" s="13"/>
      <c r="AD47" s="13"/>
      <c r="AE47" s="6"/>
    </row>
    <row r="48" spans="1:31" x14ac:dyDescent="0.2">
      <c r="A48">
        <v>41</v>
      </c>
      <c r="B48" s="86" t="s">
        <v>96</v>
      </c>
      <c r="C48" s="85"/>
      <c r="D48" s="5">
        <v>300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W48" s="13"/>
      <c r="X48" s="13"/>
      <c r="Y48" s="13"/>
      <c r="Z48" s="13"/>
      <c r="AB48" s="13"/>
      <c r="AC48" s="13"/>
      <c r="AD48" s="13"/>
      <c r="AE48" s="6"/>
    </row>
    <row r="49" spans="1:31" x14ac:dyDescent="0.2">
      <c r="A49">
        <v>42</v>
      </c>
      <c r="B49" s="86" t="s">
        <v>62</v>
      </c>
      <c r="C49" s="85"/>
      <c r="D49" s="5"/>
      <c r="F49" s="13">
        <v>3053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W49" s="13"/>
      <c r="X49" s="13"/>
      <c r="Y49" s="13"/>
      <c r="Z49" s="13"/>
      <c r="AB49" s="13"/>
      <c r="AC49" s="13"/>
      <c r="AD49" s="13"/>
      <c r="AE49" s="6"/>
    </row>
    <row r="50" spans="1:31" x14ac:dyDescent="0.2">
      <c r="A50">
        <v>43</v>
      </c>
      <c r="B50" s="86" t="s">
        <v>99</v>
      </c>
      <c r="C50" s="85"/>
      <c r="D50" s="5">
        <v>618.97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W50" s="13"/>
      <c r="X50" s="13"/>
      <c r="Y50" s="13"/>
      <c r="Z50" s="13"/>
      <c r="AB50" s="13"/>
      <c r="AC50" s="13"/>
      <c r="AD50" s="13"/>
      <c r="AE50" s="6"/>
    </row>
    <row r="51" spans="1:31" x14ac:dyDescent="0.2">
      <c r="A51">
        <v>44</v>
      </c>
      <c r="B51" s="86" t="s">
        <v>100</v>
      </c>
      <c r="C51" s="85"/>
      <c r="D51" s="5"/>
      <c r="F51" s="13">
        <v>8250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W51" s="13"/>
      <c r="X51" s="13"/>
      <c r="Y51" s="13"/>
      <c r="Z51" s="13"/>
      <c r="AB51" s="13"/>
      <c r="AC51" s="13"/>
      <c r="AD51" s="13"/>
      <c r="AE51" s="6"/>
    </row>
    <row r="52" spans="1:31" x14ac:dyDescent="0.2">
      <c r="A52">
        <v>45</v>
      </c>
      <c r="B52" s="86"/>
      <c r="C52" s="85"/>
      <c r="D52" s="5"/>
      <c r="F52" s="13"/>
      <c r="G52" s="13"/>
      <c r="H52" s="13"/>
      <c r="I52" s="13"/>
      <c r="J52" s="13"/>
      <c r="K52" s="13"/>
      <c r="L52" s="13"/>
      <c r="M52" s="13"/>
      <c r="O52" s="13"/>
      <c r="P52" s="13"/>
      <c r="Q52" s="13"/>
      <c r="R52" s="13"/>
      <c r="S52" s="13"/>
      <c r="T52" s="13"/>
      <c r="U52" s="13"/>
      <c r="W52" s="13"/>
      <c r="X52" s="13"/>
      <c r="Y52" s="13"/>
      <c r="Z52" s="13"/>
      <c r="AB52" s="13"/>
      <c r="AC52" s="13"/>
      <c r="AD52" s="13"/>
      <c r="AE52" s="6"/>
    </row>
    <row r="53" spans="1:31" x14ac:dyDescent="0.2">
      <c r="A53">
        <v>46</v>
      </c>
      <c r="B53" s="86"/>
      <c r="C53" s="85"/>
      <c r="D53" s="5">
        <f>SUM(D21:D51)</f>
        <v>15603.58</v>
      </c>
      <c r="E53" s="5">
        <f t="shared" ref="E53:F53" si="0">SUM(E21:E51)</f>
        <v>0</v>
      </c>
      <c r="F53" s="5">
        <f t="shared" si="0"/>
        <v>23848.04</v>
      </c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W53" s="13"/>
      <c r="X53" s="13"/>
      <c r="Y53" s="13"/>
      <c r="Z53" s="13"/>
      <c r="AB53" s="13"/>
      <c r="AC53" s="13"/>
      <c r="AD53" s="13"/>
      <c r="AE53" s="6"/>
    </row>
    <row r="54" spans="1:31" x14ac:dyDescent="0.2">
      <c r="A54">
        <v>47</v>
      </c>
      <c r="B54" s="86"/>
      <c r="C54" s="85"/>
      <c r="D54" s="5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W54" s="13"/>
      <c r="X54" s="13"/>
      <c r="Y54" s="13"/>
      <c r="Z54" s="13"/>
      <c r="AB54" s="13"/>
      <c r="AC54" s="13"/>
      <c r="AD54" s="13"/>
      <c r="AE54" s="6"/>
    </row>
    <row r="55" spans="1:31" x14ac:dyDescent="0.2">
      <c r="A55">
        <v>48</v>
      </c>
      <c r="B55" s="86"/>
      <c r="C55" s="85"/>
      <c r="D55" s="5"/>
      <c r="F55" s="37" t="s">
        <v>26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W55" s="13"/>
      <c r="X55" s="13"/>
      <c r="Y55" s="13"/>
      <c r="Z55" s="13"/>
      <c r="AB55" s="13"/>
      <c r="AC55" s="13"/>
      <c r="AD55" s="13"/>
      <c r="AE55" s="6"/>
    </row>
    <row r="56" spans="1:31" x14ac:dyDescent="0.2">
      <c r="A56">
        <v>49</v>
      </c>
      <c r="B56" s="86"/>
      <c r="C56" s="85"/>
      <c r="D56" s="5"/>
      <c r="F56" s="37">
        <f>-F53+D53+D18</f>
        <v>-1356.7100000000009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W56" s="13"/>
      <c r="X56" s="13"/>
      <c r="Y56" s="13"/>
      <c r="Z56" s="13"/>
      <c r="AB56" s="13"/>
      <c r="AC56" s="13"/>
      <c r="AD56" s="13"/>
      <c r="AE56" s="6"/>
    </row>
    <row r="57" spans="1:31" x14ac:dyDescent="0.2">
      <c r="A57">
        <v>50</v>
      </c>
      <c r="B57" s="86"/>
      <c r="C57" s="85"/>
      <c r="D57" s="5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W57" s="13"/>
      <c r="X57" s="13"/>
      <c r="Y57" s="13"/>
      <c r="Z57" s="13"/>
      <c r="AB57" s="13"/>
      <c r="AC57" s="13"/>
      <c r="AD57" s="13"/>
      <c r="AE57" s="6"/>
    </row>
    <row r="58" spans="1:31" x14ac:dyDescent="0.2">
      <c r="A58">
        <v>51</v>
      </c>
      <c r="B58" s="86"/>
      <c r="C58" s="85"/>
      <c r="D58" s="5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W58" s="13"/>
      <c r="X58" s="13"/>
      <c r="Y58" s="13"/>
      <c r="Z58" s="13"/>
      <c r="AB58" s="13"/>
      <c r="AC58" s="13"/>
      <c r="AD58" s="13"/>
      <c r="AE58" s="6"/>
    </row>
    <row r="59" spans="1:31" x14ac:dyDescent="0.2">
      <c r="A59">
        <v>52</v>
      </c>
      <c r="B59" s="86"/>
      <c r="C59" s="85"/>
      <c r="D59" s="5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W59" s="13"/>
      <c r="X59" s="13"/>
      <c r="Y59" s="13"/>
      <c r="Z59" s="13"/>
      <c r="AB59" s="13"/>
      <c r="AC59" s="13"/>
      <c r="AD59" s="13"/>
    </row>
    <row r="60" spans="1:31" x14ac:dyDescent="0.2">
      <c r="A60">
        <v>53</v>
      </c>
      <c r="B60" s="86"/>
      <c r="C60" s="85"/>
      <c r="D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5"/>
      <c r="Q60" s="3"/>
      <c r="R60" s="5"/>
      <c r="S60" s="3"/>
      <c r="T60" s="3"/>
      <c r="U60" s="3"/>
      <c r="V60" s="3"/>
      <c r="W60" s="3"/>
      <c r="X60" s="5"/>
      <c r="Y60" s="5"/>
      <c r="Z60" s="23"/>
      <c r="AA60" s="3"/>
      <c r="AB60" s="3"/>
      <c r="AC60" s="3"/>
      <c r="AD60" s="13"/>
    </row>
    <row r="61" spans="1:31" x14ac:dyDescent="0.2">
      <c r="A61">
        <v>54</v>
      </c>
      <c r="B61" s="86"/>
      <c r="C61" s="85"/>
      <c r="D61" s="5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W61" s="13"/>
      <c r="X61" s="13"/>
      <c r="Y61" s="13"/>
      <c r="Z61" s="13"/>
      <c r="AB61" s="13"/>
      <c r="AC61" s="13"/>
      <c r="AD61" s="13"/>
    </row>
    <row r="62" spans="1:31" x14ac:dyDescent="0.2">
      <c r="A62">
        <v>55</v>
      </c>
      <c r="B62" s="86"/>
      <c r="C62" s="85"/>
      <c r="D62" s="5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W62" s="13"/>
      <c r="X62" s="13"/>
      <c r="Y62" s="13"/>
      <c r="Z62" s="13"/>
      <c r="AB62" s="13"/>
      <c r="AC62" s="13"/>
      <c r="AD62" s="13">
        <f t="shared" ref="AD62:AD70" si="1">D62+F62+H62+J62+L62+N62+P62+R62+T62+V62+X62+Z62+AB62-E62-G62-I62-K62-M62-O62-Q62-S62-U62-W62-Y62-AA62-AC62</f>
        <v>0</v>
      </c>
    </row>
    <row r="63" spans="1:31" x14ac:dyDescent="0.2">
      <c r="A63">
        <v>56</v>
      </c>
      <c r="B63" s="86"/>
      <c r="C63" s="85"/>
      <c r="D63" s="5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W63" s="13"/>
      <c r="X63" s="13"/>
      <c r="Y63" s="13"/>
      <c r="Z63" s="13"/>
      <c r="AB63" s="13"/>
      <c r="AC63" s="13"/>
      <c r="AD63" s="13">
        <f t="shared" si="1"/>
        <v>0</v>
      </c>
    </row>
    <row r="64" spans="1:31" x14ac:dyDescent="0.2">
      <c r="A64">
        <v>57</v>
      </c>
      <c r="B64" s="86"/>
      <c r="C64" s="85"/>
      <c r="D64" s="16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W64" s="13"/>
      <c r="X64" s="13"/>
      <c r="Y64" s="13"/>
      <c r="Z64" s="13"/>
      <c r="AB64" s="13"/>
      <c r="AC64" s="13"/>
      <c r="AD64" s="13">
        <f t="shared" si="1"/>
        <v>0</v>
      </c>
    </row>
    <row r="65" spans="1:30" x14ac:dyDescent="0.2">
      <c r="A65">
        <v>58</v>
      </c>
      <c r="B65" s="86"/>
      <c r="C65" s="85"/>
      <c r="D65" s="16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W65" s="13"/>
      <c r="X65" s="13"/>
      <c r="Y65" s="13"/>
      <c r="Z65" s="13"/>
      <c r="AB65" s="13"/>
      <c r="AC65" s="13"/>
      <c r="AD65" s="13">
        <f t="shared" si="1"/>
        <v>0</v>
      </c>
    </row>
    <row r="66" spans="1:30" x14ac:dyDescent="0.2">
      <c r="A66">
        <v>59</v>
      </c>
      <c r="B66" s="86"/>
      <c r="C66" s="85"/>
      <c r="D66" s="16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W66" s="13"/>
      <c r="X66" s="13"/>
      <c r="Y66" s="13"/>
      <c r="Z66" s="13"/>
      <c r="AB66" s="13"/>
      <c r="AC66" s="13"/>
      <c r="AD66" s="13">
        <f t="shared" si="1"/>
        <v>0</v>
      </c>
    </row>
    <row r="67" spans="1:30" x14ac:dyDescent="0.2">
      <c r="A67">
        <v>60</v>
      </c>
      <c r="B67" s="86"/>
      <c r="C67" s="85"/>
      <c r="D67" s="16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W67" s="13"/>
      <c r="X67" s="13"/>
      <c r="Y67" s="13"/>
      <c r="Z67" s="13"/>
      <c r="AB67" s="13"/>
      <c r="AC67" s="13"/>
      <c r="AD67" s="13">
        <f t="shared" si="1"/>
        <v>0</v>
      </c>
    </row>
    <row r="68" spans="1:30" x14ac:dyDescent="0.2">
      <c r="A68">
        <v>61</v>
      </c>
      <c r="B68" s="86"/>
      <c r="C68" s="85"/>
      <c r="D68" s="16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W68" s="13"/>
      <c r="X68" s="13"/>
      <c r="Y68" s="13"/>
      <c r="Z68" s="13"/>
      <c r="AB68" s="13"/>
      <c r="AC68" s="13"/>
      <c r="AD68" s="13">
        <f t="shared" si="1"/>
        <v>0</v>
      </c>
    </row>
    <row r="69" spans="1:30" x14ac:dyDescent="0.2">
      <c r="A69">
        <v>62</v>
      </c>
      <c r="B69" s="86"/>
      <c r="C69" s="85"/>
      <c r="D69" s="16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W69" s="13"/>
      <c r="X69" s="13"/>
      <c r="Y69" s="13"/>
      <c r="Z69" s="13"/>
      <c r="AB69" s="13"/>
      <c r="AC69" s="13"/>
      <c r="AD69" s="13">
        <f t="shared" si="1"/>
        <v>0</v>
      </c>
    </row>
    <row r="70" spans="1:30" x14ac:dyDescent="0.2">
      <c r="A70">
        <v>63</v>
      </c>
      <c r="B70" s="86"/>
      <c r="C70" s="85"/>
      <c r="D70" s="16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W70" s="13"/>
      <c r="X70" s="13"/>
      <c r="Y70" s="13"/>
      <c r="Z70" s="13"/>
      <c r="AB70" s="13"/>
      <c r="AC70" s="13"/>
      <c r="AD70" s="13">
        <f t="shared" si="1"/>
        <v>0</v>
      </c>
    </row>
    <row r="71" spans="1:30" x14ac:dyDescent="0.2">
      <c r="A71">
        <v>64</v>
      </c>
      <c r="B71" s="86"/>
      <c r="C71" s="85"/>
      <c r="D71" s="16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W71" s="13"/>
      <c r="X71" s="13"/>
      <c r="Y71" s="13"/>
      <c r="Z71" s="13"/>
      <c r="AB71" s="13"/>
      <c r="AC71" s="13"/>
      <c r="AD71" s="13">
        <f t="shared" ref="AD71:AD102" si="2">D71+F71+H71+J71+L71+N71+P71+R71+T71+V71+X71+Z71+AB71-E71-G71-I71-K71-M71-O71-Q71-S71-U71-W71-Y71-AA71-AC71</f>
        <v>0</v>
      </c>
    </row>
    <row r="72" spans="1:30" x14ac:dyDescent="0.2">
      <c r="A72">
        <v>65</v>
      </c>
      <c r="B72" s="86"/>
      <c r="C72" s="85"/>
      <c r="D72" s="16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W72" s="13"/>
      <c r="X72" s="13"/>
      <c r="Y72" s="13"/>
      <c r="Z72" s="13"/>
      <c r="AB72" s="13"/>
      <c r="AC72" s="13"/>
      <c r="AD72" s="13">
        <f t="shared" si="2"/>
        <v>0</v>
      </c>
    </row>
    <row r="73" spans="1:30" x14ac:dyDescent="0.2">
      <c r="A73">
        <v>66</v>
      </c>
      <c r="B73" s="86"/>
      <c r="C73" s="85"/>
      <c r="D73" s="16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W73" s="13"/>
      <c r="X73" s="13"/>
      <c r="Y73" s="13"/>
      <c r="Z73" s="13"/>
      <c r="AB73" s="13"/>
      <c r="AC73" s="13"/>
      <c r="AD73" s="13">
        <f t="shared" si="2"/>
        <v>0</v>
      </c>
    </row>
    <row r="74" spans="1:30" x14ac:dyDescent="0.2">
      <c r="A74">
        <v>67</v>
      </c>
      <c r="B74" s="86"/>
      <c r="C74" s="85"/>
      <c r="D74" s="16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W74" s="13"/>
      <c r="X74" s="13"/>
      <c r="Y74" s="13"/>
      <c r="Z74" s="13"/>
      <c r="AB74" s="13"/>
      <c r="AC74" s="13"/>
      <c r="AD74" s="13">
        <f t="shared" si="2"/>
        <v>0</v>
      </c>
    </row>
    <row r="75" spans="1:30" x14ac:dyDescent="0.2">
      <c r="A75">
        <v>68</v>
      </c>
      <c r="B75" s="86"/>
      <c r="C75" s="85"/>
      <c r="D75" s="16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W75" s="13"/>
      <c r="X75" s="13"/>
      <c r="Y75" s="13"/>
      <c r="Z75" s="13"/>
      <c r="AB75" s="13"/>
      <c r="AC75" s="13"/>
      <c r="AD75" s="13">
        <f t="shared" si="2"/>
        <v>0</v>
      </c>
    </row>
    <row r="76" spans="1:30" x14ac:dyDescent="0.2">
      <c r="A76">
        <v>69</v>
      </c>
      <c r="B76" s="86"/>
      <c r="C76" s="85"/>
      <c r="D76" s="16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W76" s="13"/>
      <c r="X76" s="13"/>
      <c r="Y76" s="13"/>
      <c r="Z76" s="13"/>
      <c r="AB76" s="13"/>
      <c r="AC76" s="13"/>
      <c r="AD76" s="13">
        <f t="shared" si="2"/>
        <v>0</v>
      </c>
    </row>
    <row r="77" spans="1:30" x14ac:dyDescent="0.2">
      <c r="A77">
        <v>70</v>
      </c>
      <c r="B77" s="86"/>
      <c r="C77" s="85"/>
      <c r="D77" s="16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W77" s="13"/>
      <c r="X77" s="13"/>
      <c r="Y77" s="13"/>
      <c r="Z77" s="13"/>
      <c r="AB77" s="13"/>
      <c r="AC77" s="13"/>
      <c r="AD77" s="13">
        <f t="shared" si="2"/>
        <v>0</v>
      </c>
    </row>
    <row r="78" spans="1:30" x14ac:dyDescent="0.2">
      <c r="A78">
        <v>71</v>
      </c>
      <c r="B78" s="86"/>
      <c r="C78" s="85"/>
      <c r="D78" s="16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W78" s="13"/>
      <c r="X78" s="13"/>
      <c r="Y78" s="13"/>
      <c r="Z78" s="13"/>
      <c r="AB78" s="13"/>
      <c r="AC78" s="13"/>
      <c r="AD78" s="13">
        <f t="shared" si="2"/>
        <v>0</v>
      </c>
    </row>
    <row r="79" spans="1:30" x14ac:dyDescent="0.2">
      <c r="A79">
        <v>72</v>
      </c>
      <c r="B79" s="86"/>
      <c r="C79" s="85"/>
      <c r="D79" s="16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W79" s="13"/>
      <c r="X79" s="13"/>
      <c r="Y79" s="13"/>
      <c r="Z79" s="13"/>
      <c r="AB79" s="13"/>
      <c r="AC79" s="13"/>
      <c r="AD79" s="13">
        <f t="shared" si="2"/>
        <v>0</v>
      </c>
    </row>
    <row r="80" spans="1:30" x14ac:dyDescent="0.2">
      <c r="A80">
        <v>73</v>
      </c>
      <c r="B80" s="86"/>
      <c r="C80" s="85"/>
      <c r="D80" s="16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W80" s="13"/>
      <c r="X80" s="13"/>
      <c r="Y80" s="13"/>
      <c r="Z80" s="13"/>
      <c r="AB80" s="13"/>
      <c r="AC80" s="13"/>
      <c r="AD80" s="13">
        <f t="shared" si="2"/>
        <v>0</v>
      </c>
    </row>
    <row r="81" spans="1:30" x14ac:dyDescent="0.2">
      <c r="A81">
        <v>74</v>
      </c>
      <c r="B81" s="86"/>
      <c r="C81" s="85"/>
      <c r="D81" s="16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W81" s="13"/>
      <c r="X81" s="13"/>
      <c r="Y81" s="13"/>
      <c r="Z81" s="13"/>
      <c r="AB81" s="13"/>
      <c r="AC81" s="13"/>
      <c r="AD81" s="13">
        <f t="shared" si="2"/>
        <v>0</v>
      </c>
    </row>
    <row r="82" spans="1:30" x14ac:dyDescent="0.2">
      <c r="A82">
        <v>75</v>
      </c>
      <c r="B82" s="86"/>
      <c r="C82" s="85"/>
      <c r="D82" s="16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W82" s="13"/>
      <c r="X82" s="13"/>
      <c r="Y82" s="13"/>
      <c r="Z82" s="13"/>
      <c r="AB82" s="13"/>
      <c r="AC82" s="13"/>
      <c r="AD82" s="13">
        <f t="shared" si="2"/>
        <v>0</v>
      </c>
    </row>
    <row r="83" spans="1:30" x14ac:dyDescent="0.2">
      <c r="A83">
        <v>76</v>
      </c>
      <c r="B83" s="86"/>
      <c r="C83" s="85"/>
      <c r="D83" s="16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W83" s="13"/>
      <c r="X83" s="13"/>
      <c r="Y83" s="13"/>
      <c r="Z83" s="13"/>
      <c r="AB83" s="13"/>
      <c r="AC83" s="13"/>
      <c r="AD83" s="13">
        <f t="shared" si="2"/>
        <v>0</v>
      </c>
    </row>
    <row r="84" spans="1:30" x14ac:dyDescent="0.2">
      <c r="A84">
        <v>77</v>
      </c>
      <c r="B84" s="86"/>
      <c r="C84" s="85"/>
      <c r="D84" s="16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W84" s="13"/>
      <c r="X84" s="13"/>
      <c r="Y84" s="13"/>
      <c r="Z84" s="13"/>
      <c r="AB84" s="13"/>
      <c r="AC84" s="13"/>
      <c r="AD84" s="13">
        <f t="shared" si="2"/>
        <v>0</v>
      </c>
    </row>
    <row r="85" spans="1:30" x14ac:dyDescent="0.2">
      <c r="A85">
        <v>78</v>
      </c>
      <c r="B85" s="86"/>
      <c r="C85" s="85"/>
      <c r="D85" s="16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W85" s="13"/>
      <c r="X85" s="13"/>
      <c r="Y85" s="13"/>
      <c r="Z85" s="13"/>
      <c r="AB85" s="13"/>
      <c r="AC85" s="13"/>
      <c r="AD85" s="13">
        <f t="shared" si="2"/>
        <v>0</v>
      </c>
    </row>
    <row r="86" spans="1:30" x14ac:dyDescent="0.2">
      <c r="A86">
        <v>79</v>
      </c>
      <c r="B86" s="86"/>
      <c r="C86" s="85"/>
      <c r="D86" s="16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W86" s="13"/>
      <c r="X86" s="13"/>
      <c r="Y86" s="13"/>
      <c r="Z86" s="13"/>
      <c r="AB86" s="13"/>
      <c r="AC86" s="13"/>
      <c r="AD86" s="13">
        <f t="shared" si="2"/>
        <v>0</v>
      </c>
    </row>
    <row r="87" spans="1:30" x14ac:dyDescent="0.2">
      <c r="A87">
        <v>80</v>
      </c>
      <c r="B87" s="86"/>
      <c r="C87" s="85"/>
      <c r="D87" s="16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W87" s="13"/>
      <c r="X87" s="13"/>
      <c r="Y87" s="13"/>
      <c r="Z87" s="13"/>
      <c r="AB87" s="13"/>
      <c r="AC87" s="13"/>
      <c r="AD87" s="13">
        <f t="shared" si="2"/>
        <v>0</v>
      </c>
    </row>
    <row r="88" spans="1:30" x14ac:dyDescent="0.2">
      <c r="A88">
        <v>81</v>
      </c>
      <c r="B88" s="86"/>
      <c r="C88" s="85"/>
      <c r="D88" s="16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W88" s="13"/>
      <c r="X88" s="13"/>
      <c r="Y88" s="13"/>
      <c r="Z88" s="13"/>
      <c r="AB88" s="13"/>
      <c r="AC88" s="13"/>
      <c r="AD88" s="13">
        <f t="shared" si="2"/>
        <v>0</v>
      </c>
    </row>
    <row r="89" spans="1:30" x14ac:dyDescent="0.2">
      <c r="A89">
        <v>82</v>
      </c>
      <c r="B89" s="86"/>
      <c r="C89" s="85"/>
      <c r="D89" s="16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W89" s="13"/>
      <c r="X89" s="13"/>
      <c r="Y89" s="13"/>
      <c r="Z89" s="13"/>
      <c r="AB89" s="13"/>
      <c r="AC89" s="13"/>
      <c r="AD89" s="13">
        <f t="shared" si="2"/>
        <v>0</v>
      </c>
    </row>
    <row r="90" spans="1:30" x14ac:dyDescent="0.2">
      <c r="A90">
        <v>83</v>
      </c>
      <c r="B90" s="86"/>
      <c r="C90" s="85"/>
      <c r="D90" s="16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W90" s="13"/>
      <c r="X90" s="13"/>
      <c r="Y90" s="13"/>
      <c r="Z90" s="13"/>
      <c r="AB90" s="13"/>
      <c r="AC90" s="13"/>
      <c r="AD90" s="13">
        <f t="shared" si="2"/>
        <v>0</v>
      </c>
    </row>
    <row r="91" spans="1:30" x14ac:dyDescent="0.2">
      <c r="A91">
        <v>84</v>
      </c>
      <c r="B91" s="86"/>
      <c r="C91" s="85"/>
      <c r="D91" s="16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W91" s="13"/>
      <c r="X91" s="13"/>
      <c r="Y91" s="13"/>
      <c r="Z91" s="13"/>
      <c r="AB91" s="13"/>
      <c r="AC91" s="13"/>
      <c r="AD91" s="13">
        <f t="shared" si="2"/>
        <v>0</v>
      </c>
    </row>
    <row r="92" spans="1:30" x14ac:dyDescent="0.2">
      <c r="A92">
        <v>85</v>
      </c>
      <c r="B92" s="86"/>
      <c r="C92" s="85"/>
      <c r="D92" s="16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W92" s="13"/>
      <c r="X92" s="13"/>
      <c r="Y92" s="13"/>
      <c r="Z92" s="13"/>
      <c r="AB92" s="13"/>
      <c r="AC92" s="13"/>
      <c r="AD92" s="13">
        <f t="shared" si="2"/>
        <v>0</v>
      </c>
    </row>
    <row r="93" spans="1:30" x14ac:dyDescent="0.2">
      <c r="A93">
        <v>86</v>
      </c>
      <c r="B93" s="86"/>
      <c r="C93" s="85"/>
      <c r="D93" s="16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W93" s="13"/>
      <c r="X93" s="13"/>
      <c r="Y93" s="13"/>
      <c r="Z93" s="13"/>
      <c r="AB93" s="13"/>
      <c r="AC93" s="13"/>
      <c r="AD93" s="13">
        <f t="shared" si="2"/>
        <v>0</v>
      </c>
    </row>
    <row r="94" spans="1:30" x14ac:dyDescent="0.2">
      <c r="A94">
        <v>87</v>
      </c>
      <c r="B94" s="86"/>
      <c r="C94" s="85"/>
      <c r="D94" s="16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W94" s="13"/>
      <c r="X94" s="13"/>
      <c r="Y94" s="13"/>
      <c r="Z94" s="13"/>
      <c r="AB94" s="13"/>
      <c r="AC94" s="13"/>
      <c r="AD94" s="13">
        <f t="shared" si="2"/>
        <v>0</v>
      </c>
    </row>
    <row r="95" spans="1:30" x14ac:dyDescent="0.2">
      <c r="A95">
        <v>88</v>
      </c>
      <c r="B95" s="86"/>
      <c r="C95" s="85"/>
      <c r="D95" s="16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W95" s="13"/>
      <c r="X95" s="13"/>
      <c r="Y95" s="13"/>
      <c r="Z95" s="13"/>
      <c r="AB95" s="13"/>
      <c r="AC95" s="13"/>
      <c r="AD95" s="13">
        <f t="shared" si="2"/>
        <v>0</v>
      </c>
    </row>
    <row r="96" spans="1:30" x14ac:dyDescent="0.2">
      <c r="A96">
        <v>89</v>
      </c>
      <c r="B96" s="86"/>
      <c r="C96" s="85"/>
      <c r="D96" s="16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W96" s="13"/>
      <c r="X96" s="13"/>
      <c r="Y96" s="13"/>
      <c r="Z96" s="13"/>
      <c r="AB96" s="13"/>
      <c r="AC96" s="13"/>
      <c r="AD96" s="13">
        <f t="shared" si="2"/>
        <v>0</v>
      </c>
    </row>
    <row r="97" spans="1:30" x14ac:dyDescent="0.2">
      <c r="A97">
        <v>90</v>
      </c>
      <c r="B97" s="86"/>
      <c r="C97" s="85"/>
      <c r="D97" s="16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W97" s="13"/>
      <c r="X97" s="13"/>
      <c r="Y97" s="13"/>
      <c r="Z97" s="13"/>
      <c r="AB97" s="13"/>
      <c r="AC97" s="13"/>
      <c r="AD97" s="13">
        <f t="shared" si="2"/>
        <v>0</v>
      </c>
    </row>
    <row r="98" spans="1:30" x14ac:dyDescent="0.2">
      <c r="A98">
        <v>91</v>
      </c>
      <c r="B98" s="86"/>
      <c r="C98" s="85"/>
      <c r="D98" s="16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W98" s="13"/>
      <c r="X98" s="13"/>
      <c r="Y98" s="13"/>
      <c r="Z98" s="13"/>
      <c r="AB98" s="13"/>
      <c r="AC98" s="13"/>
      <c r="AD98" s="13">
        <f t="shared" si="2"/>
        <v>0</v>
      </c>
    </row>
    <row r="99" spans="1:30" x14ac:dyDescent="0.2">
      <c r="A99">
        <v>92</v>
      </c>
      <c r="B99" s="86"/>
      <c r="C99" s="85"/>
      <c r="D99" s="16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W99" s="13"/>
      <c r="X99" s="13"/>
      <c r="Y99" s="13"/>
      <c r="Z99" s="13"/>
      <c r="AB99" s="13"/>
      <c r="AC99" s="13"/>
      <c r="AD99" s="13">
        <f t="shared" si="2"/>
        <v>0</v>
      </c>
    </row>
    <row r="100" spans="1:30" x14ac:dyDescent="0.2">
      <c r="A100">
        <v>93</v>
      </c>
      <c r="B100" s="86"/>
      <c r="C100" s="85"/>
      <c r="D100" s="16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W100" s="13"/>
      <c r="X100" s="13"/>
      <c r="Y100" s="13"/>
      <c r="Z100" s="13"/>
      <c r="AB100" s="13"/>
      <c r="AC100" s="13"/>
      <c r="AD100" s="13">
        <f t="shared" si="2"/>
        <v>0</v>
      </c>
    </row>
    <row r="101" spans="1:30" x14ac:dyDescent="0.2">
      <c r="A101">
        <v>94</v>
      </c>
      <c r="B101" s="86"/>
      <c r="C101" s="85"/>
      <c r="D101" s="16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W101" s="13"/>
      <c r="X101" s="13"/>
      <c r="Y101" s="13"/>
      <c r="Z101" s="13"/>
      <c r="AB101" s="13"/>
      <c r="AC101" s="13"/>
      <c r="AD101" s="13">
        <f t="shared" si="2"/>
        <v>0</v>
      </c>
    </row>
    <row r="102" spans="1:30" x14ac:dyDescent="0.2">
      <c r="A102">
        <v>95</v>
      </c>
      <c r="B102" s="86"/>
      <c r="C102" s="85"/>
      <c r="D102" s="16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W102" s="13"/>
      <c r="X102" s="13"/>
      <c r="Y102" s="13"/>
      <c r="Z102" s="13"/>
      <c r="AB102" s="13"/>
      <c r="AC102" s="13"/>
      <c r="AD102" s="13">
        <f t="shared" si="2"/>
        <v>0</v>
      </c>
    </row>
    <row r="103" spans="1:30" x14ac:dyDescent="0.2">
      <c r="A103">
        <v>96</v>
      </c>
      <c r="B103" s="86"/>
      <c r="C103" s="85"/>
      <c r="D103" s="16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W103" s="13"/>
      <c r="X103" s="13"/>
      <c r="Y103" s="13"/>
      <c r="Z103" s="13"/>
      <c r="AB103" s="13"/>
      <c r="AC103" s="13"/>
      <c r="AD103" s="13">
        <f t="shared" ref="AD103:AD134" si="3">D103+F103+H103+J103+L103+N103+P103+R103+T103+V103+X103+Z103+AB103-E103-G103-I103-K103-M103-O103-Q103-S103-U103-W103-Y103-AA103-AC103</f>
        <v>0</v>
      </c>
    </row>
    <row r="104" spans="1:30" x14ac:dyDescent="0.2">
      <c r="B104" s="86"/>
      <c r="C104" s="85"/>
      <c r="D104" s="16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W104" s="13"/>
      <c r="X104" s="13"/>
      <c r="Y104" s="13"/>
      <c r="Z104" s="13"/>
      <c r="AB104" s="13"/>
      <c r="AC104" s="13"/>
      <c r="AD104" s="13">
        <f t="shared" si="3"/>
        <v>0</v>
      </c>
    </row>
    <row r="105" spans="1:30" x14ac:dyDescent="0.2">
      <c r="B105" s="86"/>
      <c r="C105" s="85"/>
      <c r="D105" s="16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W105" s="13"/>
      <c r="X105" s="13"/>
      <c r="Y105" s="13"/>
      <c r="Z105" s="13"/>
      <c r="AB105" s="13"/>
      <c r="AC105" s="13"/>
      <c r="AD105" s="13">
        <f t="shared" si="3"/>
        <v>0</v>
      </c>
    </row>
    <row r="106" spans="1:30" x14ac:dyDescent="0.2">
      <c r="B106" s="86"/>
      <c r="C106" s="85"/>
      <c r="D106" s="16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W106" s="13"/>
      <c r="X106" s="13"/>
      <c r="Y106" s="13"/>
      <c r="Z106" s="13"/>
      <c r="AB106" s="13"/>
      <c r="AC106" s="13"/>
      <c r="AD106" s="13">
        <f t="shared" si="3"/>
        <v>0</v>
      </c>
    </row>
    <row r="107" spans="1:30" x14ac:dyDescent="0.2">
      <c r="B107" s="86"/>
      <c r="C107" s="85"/>
      <c r="D107" s="16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W107" s="13"/>
      <c r="X107" s="13"/>
      <c r="Y107" s="13"/>
      <c r="Z107" s="13"/>
      <c r="AB107" s="13"/>
      <c r="AC107" s="13"/>
      <c r="AD107" s="13">
        <f t="shared" si="3"/>
        <v>0</v>
      </c>
    </row>
    <row r="108" spans="1:30" x14ac:dyDescent="0.2">
      <c r="B108" s="86"/>
      <c r="C108" s="85"/>
      <c r="D108" s="16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W108" s="13"/>
      <c r="X108" s="13"/>
      <c r="Y108" s="13"/>
      <c r="Z108" s="13"/>
      <c r="AB108" s="13"/>
      <c r="AC108" s="13"/>
      <c r="AD108" s="13">
        <f t="shared" si="3"/>
        <v>0</v>
      </c>
    </row>
    <row r="109" spans="1:30" x14ac:dyDescent="0.2">
      <c r="B109" s="86"/>
      <c r="C109" s="85"/>
      <c r="D109" s="16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W109" s="13"/>
      <c r="X109" s="13"/>
      <c r="Y109" s="13"/>
      <c r="Z109" s="13"/>
      <c r="AB109" s="13"/>
      <c r="AC109" s="13"/>
      <c r="AD109" s="13">
        <f t="shared" si="3"/>
        <v>0</v>
      </c>
    </row>
    <row r="110" spans="1:30" x14ac:dyDescent="0.2">
      <c r="B110" s="86"/>
      <c r="C110" s="85"/>
      <c r="D110" s="16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W110" s="13"/>
      <c r="X110" s="13"/>
      <c r="Y110" s="13"/>
      <c r="Z110" s="13"/>
      <c r="AB110" s="13"/>
      <c r="AC110" s="13"/>
      <c r="AD110" s="13">
        <f t="shared" si="3"/>
        <v>0</v>
      </c>
    </row>
    <row r="111" spans="1:30" x14ac:dyDescent="0.2">
      <c r="B111" s="86"/>
      <c r="C111" s="85"/>
      <c r="D111" s="16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W111" s="13"/>
      <c r="X111" s="13"/>
      <c r="Y111" s="13"/>
      <c r="Z111" s="13"/>
      <c r="AB111" s="13"/>
      <c r="AC111" s="13"/>
      <c r="AD111" s="13">
        <f t="shared" si="3"/>
        <v>0</v>
      </c>
    </row>
    <row r="112" spans="1:30" x14ac:dyDescent="0.2">
      <c r="B112" s="86"/>
      <c r="C112" s="85"/>
      <c r="D112" s="16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W112" s="13"/>
      <c r="X112" s="13"/>
      <c r="Y112" s="13"/>
      <c r="Z112" s="13"/>
      <c r="AB112" s="13"/>
      <c r="AC112" s="13"/>
      <c r="AD112" s="13">
        <f t="shared" si="3"/>
        <v>0</v>
      </c>
    </row>
    <row r="113" spans="2:30" x14ac:dyDescent="0.2">
      <c r="B113" s="86"/>
      <c r="C113" s="85"/>
      <c r="D113" s="16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W113" s="13"/>
      <c r="X113" s="13"/>
      <c r="Y113" s="13"/>
      <c r="Z113" s="13"/>
      <c r="AB113" s="13"/>
      <c r="AC113" s="13"/>
      <c r="AD113" s="13">
        <f t="shared" si="3"/>
        <v>0</v>
      </c>
    </row>
    <row r="114" spans="2:30" x14ac:dyDescent="0.2">
      <c r="B114" s="86"/>
      <c r="C114" s="85"/>
      <c r="D114" s="16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W114" s="13"/>
      <c r="X114" s="13"/>
      <c r="Y114" s="13"/>
      <c r="Z114" s="13"/>
      <c r="AB114" s="13"/>
      <c r="AC114" s="13"/>
      <c r="AD114" s="13">
        <f t="shared" si="3"/>
        <v>0</v>
      </c>
    </row>
    <row r="115" spans="2:30" x14ac:dyDescent="0.2">
      <c r="B115" s="86"/>
      <c r="C115" s="85"/>
      <c r="D115" s="16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W115" s="13"/>
      <c r="X115" s="13"/>
      <c r="Y115" s="13"/>
      <c r="Z115" s="13"/>
      <c r="AB115" s="13"/>
      <c r="AC115" s="13"/>
      <c r="AD115" s="13">
        <f t="shared" si="3"/>
        <v>0</v>
      </c>
    </row>
    <row r="116" spans="2:30" x14ac:dyDescent="0.2">
      <c r="B116" s="86"/>
      <c r="C116" s="85"/>
      <c r="D116" s="16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W116" s="13"/>
      <c r="X116" s="13"/>
      <c r="Y116" s="13"/>
      <c r="Z116" s="13"/>
      <c r="AB116" s="13"/>
      <c r="AC116" s="13"/>
      <c r="AD116" s="13">
        <f t="shared" si="3"/>
        <v>0</v>
      </c>
    </row>
    <row r="117" spans="2:30" x14ac:dyDescent="0.2">
      <c r="B117" s="86"/>
      <c r="C117" s="85"/>
      <c r="D117" s="16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W117" s="13"/>
      <c r="X117" s="13"/>
      <c r="Y117" s="13"/>
      <c r="Z117" s="13"/>
      <c r="AB117" s="13"/>
      <c r="AC117" s="13"/>
      <c r="AD117" s="13">
        <f t="shared" si="3"/>
        <v>0</v>
      </c>
    </row>
    <row r="118" spans="2:30" x14ac:dyDescent="0.2">
      <c r="B118" s="86"/>
      <c r="C118" s="85"/>
      <c r="D118" s="16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W118" s="13"/>
      <c r="X118" s="13"/>
      <c r="Y118" s="13"/>
      <c r="Z118" s="13"/>
      <c r="AB118" s="13"/>
      <c r="AC118" s="13"/>
      <c r="AD118" s="13">
        <f t="shared" si="3"/>
        <v>0</v>
      </c>
    </row>
    <row r="119" spans="2:30" x14ac:dyDescent="0.2">
      <c r="B119" s="86"/>
      <c r="C119" s="85"/>
      <c r="D119" s="16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W119" s="13"/>
      <c r="X119" s="13"/>
      <c r="Y119" s="13"/>
      <c r="Z119" s="13"/>
      <c r="AB119" s="13"/>
      <c r="AC119" s="13"/>
      <c r="AD119" s="13">
        <f t="shared" si="3"/>
        <v>0</v>
      </c>
    </row>
    <row r="120" spans="2:30" x14ac:dyDescent="0.2">
      <c r="B120" s="86"/>
      <c r="C120" s="85"/>
      <c r="D120" s="16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W120" s="13"/>
      <c r="X120" s="13"/>
      <c r="Y120" s="13"/>
      <c r="Z120" s="13"/>
      <c r="AB120" s="13"/>
      <c r="AC120" s="13"/>
      <c r="AD120" s="13">
        <f t="shared" si="3"/>
        <v>0</v>
      </c>
    </row>
    <row r="121" spans="2:30" x14ac:dyDescent="0.2">
      <c r="B121" s="86"/>
      <c r="C121" s="85"/>
      <c r="D121" s="16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W121" s="13"/>
      <c r="X121" s="13"/>
      <c r="Y121" s="13"/>
      <c r="Z121" s="13"/>
      <c r="AB121" s="13"/>
      <c r="AC121" s="13"/>
      <c r="AD121" s="13">
        <f t="shared" si="3"/>
        <v>0</v>
      </c>
    </row>
    <row r="122" spans="2:30" x14ac:dyDescent="0.2">
      <c r="B122" s="86"/>
      <c r="C122" s="85"/>
      <c r="D122" s="16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W122" s="13"/>
      <c r="X122" s="13"/>
      <c r="Y122" s="13"/>
      <c r="Z122" s="13"/>
      <c r="AB122" s="13"/>
      <c r="AC122" s="13"/>
      <c r="AD122" s="13">
        <f t="shared" si="3"/>
        <v>0</v>
      </c>
    </row>
    <row r="123" spans="2:30" x14ac:dyDescent="0.2">
      <c r="B123" s="86"/>
      <c r="C123" s="85"/>
      <c r="D123" s="16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W123" s="13"/>
      <c r="X123" s="13"/>
      <c r="Y123" s="13"/>
      <c r="Z123" s="13"/>
      <c r="AB123" s="13"/>
      <c r="AC123" s="13"/>
      <c r="AD123" s="13">
        <f t="shared" si="3"/>
        <v>0</v>
      </c>
    </row>
    <row r="124" spans="2:30" x14ac:dyDescent="0.2">
      <c r="B124" s="86"/>
      <c r="C124" s="85"/>
      <c r="D124" s="16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W124" s="13"/>
      <c r="X124" s="13"/>
      <c r="Y124" s="13"/>
      <c r="Z124" s="13"/>
      <c r="AB124" s="13"/>
      <c r="AC124" s="13"/>
      <c r="AD124" s="13">
        <f t="shared" si="3"/>
        <v>0</v>
      </c>
    </row>
    <row r="125" spans="2:30" x14ac:dyDescent="0.2">
      <c r="B125" s="86"/>
      <c r="C125" s="85"/>
      <c r="D125" s="16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W125" s="13"/>
      <c r="X125" s="13"/>
      <c r="Y125" s="13"/>
      <c r="Z125" s="13"/>
      <c r="AB125" s="13"/>
      <c r="AC125" s="13"/>
      <c r="AD125" s="13">
        <f t="shared" si="3"/>
        <v>0</v>
      </c>
    </row>
    <row r="126" spans="2:30" x14ac:dyDescent="0.2">
      <c r="B126" s="86"/>
      <c r="C126" s="85"/>
      <c r="D126" s="16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W126" s="13"/>
      <c r="X126" s="13"/>
      <c r="Y126" s="13"/>
      <c r="Z126" s="13"/>
      <c r="AB126" s="13"/>
      <c r="AC126" s="13"/>
      <c r="AD126" s="13">
        <f t="shared" si="3"/>
        <v>0</v>
      </c>
    </row>
    <row r="127" spans="2:30" x14ac:dyDescent="0.2">
      <c r="B127" s="86"/>
      <c r="C127" s="85"/>
      <c r="D127" s="16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W127" s="13"/>
      <c r="X127" s="13"/>
      <c r="Y127" s="13"/>
      <c r="Z127" s="13"/>
      <c r="AB127" s="13"/>
      <c r="AC127" s="13"/>
      <c r="AD127" s="13">
        <f t="shared" si="3"/>
        <v>0</v>
      </c>
    </row>
    <row r="128" spans="2:30" x14ac:dyDescent="0.2">
      <c r="B128" s="86"/>
      <c r="C128" s="85"/>
      <c r="D128" s="16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W128" s="13"/>
      <c r="X128" s="13"/>
      <c r="Y128" s="13"/>
      <c r="Z128" s="13"/>
      <c r="AB128" s="13"/>
      <c r="AC128" s="13"/>
      <c r="AD128" s="13">
        <f t="shared" si="3"/>
        <v>0</v>
      </c>
    </row>
    <row r="129" spans="2:30" x14ac:dyDescent="0.2">
      <c r="B129" s="86"/>
      <c r="C129" s="85"/>
      <c r="D129" s="16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W129" s="13"/>
      <c r="X129" s="13"/>
      <c r="Y129" s="13"/>
      <c r="Z129" s="13"/>
      <c r="AB129" s="13"/>
      <c r="AC129" s="13"/>
      <c r="AD129" s="13">
        <f t="shared" si="3"/>
        <v>0</v>
      </c>
    </row>
    <row r="130" spans="2:30" x14ac:dyDescent="0.2">
      <c r="B130" s="86"/>
      <c r="C130" s="85"/>
      <c r="D130" s="16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W130" s="13"/>
      <c r="X130" s="13"/>
      <c r="Y130" s="13"/>
      <c r="Z130" s="13"/>
      <c r="AB130" s="13"/>
      <c r="AC130" s="13"/>
      <c r="AD130" s="13">
        <f t="shared" si="3"/>
        <v>0</v>
      </c>
    </row>
    <row r="131" spans="2:30" x14ac:dyDescent="0.2">
      <c r="B131" s="86"/>
      <c r="C131" s="85"/>
      <c r="D131" s="16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W131" s="13"/>
      <c r="X131" s="13"/>
      <c r="Y131" s="13"/>
      <c r="Z131" s="13"/>
      <c r="AB131" s="13"/>
      <c r="AC131" s="13"/>
      <c r="AD131" s="13">
        <f t="shared" si="3"/>
        <v>0</v>
      </c>
    </row>
    <row r="132" spans="2:30" x14ac:dyDescent="0.2">
      <c r="B132" s="86"/>
      <c r="C132" s="85"/>
      <c r="D132" s="16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W132" s="13"/>
      <c r="X132" s="13"/>
      <c r="Y132" s="13"/>
      <c r="Z132" s="13"/>
      <c r="AB132" s="13"/>
      <c r="AC132" s="13"/>
      <c r="AD132" s="13">
        <f t="shared" si="3"/>
        <v>0</v>
      </c>
    </row>
    <row r="133" spans="2:30" x14ac:dyDescent="0.2">
      <c r="B133" s="86"/>
      <c r="C133" s="85"/>
      <c r="D133" s="16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W133" s="13"/>
      <c r="X133" s="13"/>
      <c r="Y133" s="13"/>
      <c r="Z133" s="13"/>
      <c r="AB133" s="13"/>
      <c r="AC133" s="13"/>
      <c r="AD133" s="13">
        <f t="shared" si="3"/>
        <v>0</v>
      </c>
    </row>
    <row r="134" spans="2:30" x14ac:dyDescent="0.2">
      <c r="B134" s="86"/>
      <c r="C134" s="85"/>
      <c r="D134" s="16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W134" s="13"/>
      <c r="X134" s="13"/>
      <c r="Y134" s="13"/>
      <c r="Z134" s="13"/>
      <c r="AB134" s="13"/>
      <c r="AC134" s="13"/>
      <c r="AD134" s="13">
        <f t="shared" si="3"/>
        <v>0</v>
      </c>
    </row>
    <row r="135" spans="2:30" x14ac:dyDescent="0.2">
      <c r="B135" s="86"/>
      <c r="C135" s="85"/>
      <c r="D135" s="16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W135" s="13"/>
      <c r="X135" s="13"/>
      <c r="Y135" s="13"/>
      <c r="Z135" s="13"/>
      <c r="AB135" s="13"/>
      <c r="AC135" s="13"/>
      <c r="AD135" s="13">
        <f t="shared" ref="AD135:AD166" si="4">D135+F135+H135+J135+L135+N135+P135+R135+T135+V135+X135+Z135+AB135-E135-G135-I135-K135-M135-O135-Q135-S135-U135-W135-Y135-AA135-AC135</f>
        <v>0</v>
      </c>
    </row>
    <row r="136" spans="2:30" x14ac:dyDescent="0.2">
      <c r="B136" s="86"/>
      <c r="C136" s="85"/>
      <c r="D136" s="16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W136" s="13"/>
      <c r="X136" s="13"/>
      <c r="Y136" s="13"/>
      <c r="Z136" s="13"/>
      <c r="AB136" s="13"/>
      <c r="AC136" s="13"/>
      <c r="AD136" s="13">
        <f t="shared" si="4"/>
        <v>0</v>
      </c>
    </row>
    <row r="137" spans="2:30" x14ac:dyDescent="0.2">
      <c r="B137" s="86"/>
      <c r="C137" s="85"/>
      <c r="D137" s="16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W137" s="13"/>
      <c r="X137" s="13"/>
      <c r="Y137" s="13"/>
      <c r="Z137" s="13"/>
      <c r="AB137" s="13"/>
      <c r="AC137" s="13"/>
      <c r="AD137" s="13">
        <f t="shared" si="4"/>
        <v>0</v>
      </c>
    </row>
    <row r="138" spans="2:30" x14ac:dyDescent="0.2">
      <c r="B138" s="86"/>
      <c r="C138" s="85"/>
      <c r="D138" s="16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W138" s="13"/>
      <c r="X138" s="13"/>
      <c r="Y138" s="13"/>
      <c r="Z138" s="13"/>
      <c r="AB138" s="13"/>
      <c r="AC138" s="13"/>
      <c r="AD138" s="13">
        <f t="shared" si="4"/>
        <v>0</v>
      </c>
    </row>
    <row r="139" spans="2:30" x14ac:dyDescent="0.2">
      <c r="B139" s="86"/>
      <c r="C139" s="85"/>
      <c r="D139" s="16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W139" s="13"/>
      <c r="X139" s="13"/>
      <c r="Y139" s="13"/>
      <c r="Z139" s="13"/>
      <c r="AB139" s="13"/>
      <c r="AC139" s="13"/>
      <c r="AD139" s="13">
        <f t="shared" si="4"/>
        <v>0</v>
      </c>
    </row>
    <row r="140" spans="2:30" x14ac:dyDescent="0.2">
      <c r="B140" s="86"/>
      <c r="C140" s="85"/>
      <c r="D140" s="16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W140" s="13"/>
      <c r="X140" s="13"/>
      <c r="Y140" s="13"/>
      <c r="Z140" s="13"/>
      <c r="AB140" s="13"/>
      <c r="AC140" s="13"/>
      <c r="AD140" s="13">
        <f t="shared" si="4"/>
        <v>0</v>
      </c>
    </row>
    <row r="141" spans="2:30" x14ac:dyDescent="0.2">
      <c r="B141" s="86"/>
      <c r="C141" s="85"/>
      <c r="D141" s="16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W141" s="13"/>
      <c r="X141" s="13"/>
      <c r="Y141" s="13"/>
      <c r="Z141" s="13"/>
      <c r="AB141" s="13"/>
      <c r="AC141" s="13"/>
      <c r="AD141" s="13">
        <f t="shared" si="4"/>
        <v>0</v>
      </c>
    </row>
    <row r="142" spans="2:30" x14ac:dyDescent="0.2">
      <c r="B142" s="86"/>
      <c r="C142" s="85"/>
      <c r="D142" s="16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W142" s="13"/>
      <c r="X142" s="13"/>
      <c r="Y142" s="13"/>
      <c r="Z142" s="13"/>
      <c r="AB142" s="13"/>
      <c r="AC142" s="13"/>
      <c r="AD142" s="13">
        <f t="shared" si="4"/>
        <v>0</v>
      </c>
    </row>
    <row r="143" spans="2:30" x14ac:dyDescent="0.2">
      <c r="B143" s="86"/>
      <c r="C143" s="85"/>
      <c r="D143" s="16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W143" s="13"/>
      <c r="X143" s="13"/>
      <c r="Y143" s="13"/>
      <c r="Z143" s="13"/>
      <c r="AB143" s="13"/>
      <c r="AC143" s="13"/>
      <c r="AD143" s="13">
        <f t="shared" si="4"/>
        <v>0</v>
      </c>
    </row>
    <row r="144" spans="2:30" x14ac:dyDescent="0.2">
      <c r="B144" s="86"/>
      <c r="C144" s="85"/>
      <c r="D144" s="16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W144" s="13"/>
      <c r="X144" s="13"/>
      <c r="Y144" s="13"/>
      <c r="Z144" s="13"/>
      <c r="AB144" s="13"/>
      <c r="AC144" s="13"/>
      <c r="AD144" s="13">
        <f t="shared" si="4"/>
        <v>0</v>
      </c>
    </row>
    <row r="145" spans="2:30" x14ac:dyDescent="0.2">
      <c r="B145" s="86"/>
      <c r="C145" s="85"/>
      <c r="D145" s="16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W145" s="13"/>
      <c r="X145" s="13"/>
      <c r="Y145" s="13"/>
      <c r="Z145" s="13"/>
      <c r="AB145" s="13"/>
      <c r="AC145" s="13"/>
      <c r="AD145" s="13">
        <f t="shared" si="4"/>
        <v>0</v>
      </c>
    </row>
    <row r="146" spans="2:30" x14ac:dyDescent="0.2">
      <c r="B146" s="86"/>
      <c r="C146" s="85"/>
      <c r="D146" s="16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W146" s="13"/>
      <c r="X146" s="13"/>
      <c r="Y146" s="13"/>
      <c r="Z146" s="13"/>
      <c r="AB146" s="13"/>
      <c r="AC146" s="13"/>
      <c r="AD146" s="13">
        <f t="shared" si="4"/>
        <v>0</v>
      </c>
    </row>
    <row r="147" spans="2:30" x14ac:dyDescent="0.2">
      <c r="B147" s="86"/>
      <c r="C147" s="85"/>
      <c r="D147" s="16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W147" s="13"/>
      <c r="X147" s="13"/>
      <c r="Y147" s="13"/>
      <c r="Z147" s="13"/>
      <c r="AB147" s="13"/>
      <c r="AC147" s="13"/>
      <c r="AD147" s="13">
        <f t="shared" si="4"/>
        <v>0</v>
      </c>
    </row>
    <row r="148" spans="2:30" x14ac:dyDescent="0.2">
      <c r="B148" s="86"/>
      <c r="C148" s="85"/>
      <c r="D148" s="16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W148" s="13"/>
      <c r="X148" s="13"/>
      <c r="Y148" s="13"/>
      <c r="Z148" s="13"/>
      <c r="AB148" s="13"/>
      <c r="AC148" s="13"/>
      <c r="AD148" s="13">
        <f t="shared" si="4"/>
        <v>0</v>
      </c>
    </row>
    <row r="149" spans="2:30" x14ac:dyDescent="0.2">
      <c r="B149" s="86"/>
      <c r="C149" s="85"/>
      <c r="D149" s="16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W149" s="13"/>
      <c r="X149" s="13"/>
      <c r="Y149" s="13"/>
      <c r="Z149" s="13"/>
      <c r="AB149" s="13"/>
      <c r="AC149" s="13"/>
      <c r="AD149" s="13">
        <f t="shared" si="4"/>
        <v>0</v>
      </c>
    </row>
    <row r="150" spans="2:30" x14ac:dyDescent="0.2">
      <c r="B150" s="86"/>
      <c r="C150" s="85"/>
      <c r="D150" s="16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W150" s="13"/>
      <c r="X150" s="13"/>
      <c r="Y150" s="13"/>
      <c r="Z150" s="13"/>
      <c r="AB150" s="13"/>
      <c r="AC150" s="13"/>
      <c r="AD150" s="13">
        <f t="shared" si="4"/>
        <v>0</v>
      </c>
    </row>
    <row r="151" spans="2:30" x14ac:dyDescent="0.2">
      <c r="B151" s="86"/>
      <c r="C151" s="85"/>
      <c r="D151" s="16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W151" s="13"/>
      <c r="X151" s="13"/>
      <c r="Y151" s="13"/>
      <c r="Z151" s="13"/>
      <c r="AB151" s="13"/>
      <c r="AC151" s="13"/>
      <c r="AD151" s="13">
        <f t="shared" si="4"/>
        <v>0</v>
      </c>
    </row>
    <row r="152" spans="2:30" x14ac:dyDescent="0.2">
      <c r="B152" s="86"/>
      <c r="C152" s="85"/>
      <c r="D152" s="16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W152" s="13"/>
      <c r="X152" s="13"/>
      <c r="Y152" s="13"/>
      <c r="Z152" s="13"/>
      <c r="AB152" s="13"/>
      <c r="AC152" s="13"/>
      <c r="AD152" s="13">
        <f t="shared" si="4"/>
        <v>0</v>
      </c>
    </row>
    <row r="153" spans="2:30" x14ac:dyDescent="0.2">
      <c r="B153" s="86"/>
      <c r="C153" s="85"/>
      <c r="D153" s="16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W153" s="13"/>
      <c r="X153" s="13"/>
      <c r="Y153" s="13"/>
      <c r="Z153" s="13"/>
      <c r="AB153" s="13"/>
      <c r="AC153" s="13"/>
      <c r="AD153" s="13">
        <f t="shared" si="4"/>
        <v>0</v>
      </c>
    </row>
    <row r="154" spans="2:30" x14ac:dyDescent="0.2">
      <c r="B154" s="86"/>
      <c r="C154" s="85"/>
      <c r="D154" s="16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W154" s="13"/>
      <c r="X154" s="13"/>
      <c r="Y154" s="13"/>
      <c r="Z154" s="13"/>
      <c r="AB154" s="13"/>
      <c r="AC154" s="13"/>
      <c r="AD154" s="13">
        <f t="shared" si="4"/>
        <v>0</v>
      </c>
    </row>
    <row r="155" spans="2:30" x14ac:dyDescent="0.2">
      <c r="B155" s="86"/>
      <c r="C155" s="85"/>
      <c r="D155" s="16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W155" s="13"/>
      <c r="X155" s="13"/>
      <c r="Y155" s="13"/>
      <c r="Z155" s="13"/>
      <c r="AB155" s="13"/>
      <c r="AC155" s="13"/>
      <c r="AD155" s="13">
        <f t="shared" si="4"/>
        <v>0</v>
      </c>
    </row>
    <row r="156" spans="2:30" x14ac:dyDescent="0.2">
      <c r="B156" s="86"/>
      <c r="C156" s="85"/>
      <c r="D156" s="16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W156" s="13"/>
      <c r="X156" s="13"/>
      <c r="Y156" s="13"/>
      <c r="Z156" s="13"/>
      <c r="AB156" s="13"/>
      <c r="AC156" s="13"/>
      <c r="AD156" s="13">
        <f t="shared" si="4"/>
        <v>0</v>
      </c>
    </row>
    <row r="157" spans="2:30" x14ac:dyDescent="0.2">
      <c r="B157" s="86"/>
      <c r="C157" s="85"/>
      <c r="D157" s="16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W157" s="13"/>
      <c r="X157" s="13"/>
      <c r="Y157" s="13"/>
      <c r="Z157" s="13"/>
      <c r="AB157" s="13"/>
      <c r="AC157" s="13"/>
      <c r="AD157" s="13">
        <f t="shared" si="4"/>
        <v>0</v>
      </c>
    </row>
    <row r="158" spans="2:30" x14ac:dyDescent="0.2">
      <c r="B158" s="86"/>
      <c r="C158" s="85"/>
      <c r="D158" s="16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W158" s="13"/>
      <c r="X158" s="13"/>
      <c r="Y158" s="13"/>
      <c r="Z158" s="13"/>
      <c r="AB158" s="13"/>
      <c r="AC158" s="13"/>
      <c r="AD158" s="13">
        <f t="shared" si="4"/>
        <v>0</v>
      </c>
    </row>
    <row r="159" spans="2:30" x14ac:dyDescent="0.2">
      <c r="B159" s="86"/>
      <c r="C159" s="85"/>
      <c r="D159" s="16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W159" s="13"/>
      <c r="X159" s="13"/>
      <c r="Y159" s="13"/>
      <c r="Z159" s="13"/>
      <c r="AB159" s="13"/>
      <c r="AC159" s="13"/>
      <c r="AD159" s="13">
        <f t="shared" si="4"/>
        <v>0</v>
      </c>
    </row>
    <row r="160" spans="2:30" x14ac:dyDescent="0.2">
      <c r="B160" s="86"/>
      <c r="C160" s="85"/>
      <c r="D160" s="16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W160" s="13"/>
      <c r="X160" s="13"/>
      <c r="Y160" s="13"/>
      <c r="Z160" s="13"/>
      <c r="AB160" s="13"/>
      <c r="AC160" s="13"/>
      <c r="AD160" s="13">
        <f t="shared" si="4"/>
        <v>0</v>
      </c>
    </row>
    <row r="161" spans="2:30" x14ac:dyDescent="0.2">
      <c r="B161" s="86"/>
      <c r="C161" s="85"/>
      <c r="D161" s="16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W161" s="13"/>
      <c r="X161" s="13"/>
      <c r="Y161" s="13"/>
      <c r="Z161" s="13"/>
      <c r="AB161" s="13"/>
      <c r="AC161" s="13"/>
      <c r="AD161" s="13">
        <f t="shared" si="4"/>
        <v>0</v>
      </c>
    </row>
    <row r="162" spans="2:30" x14ac:dyDescent="0.2">
      <c r="B162" s="86"/>
      <c r="C162" s="85"/>
      <c r="D162" s="16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W162" s="13"/>
      <c r="X162" s="13"/>
      <c r="Y162" s="13"/>
      <c r="Z162" s="13"/>
      <c r="AB162" s="13"/>
      <c r="AC162" s="13"/>
      <c r="AD162" s="13">
        <f t="shared" si="4"/>
        <v>0</v>
      </c>
    </row>
    <row r="163" spans="2:30" x14ac:dyDescent="0.2">
      <c r="B163" s="86"/>
      <c r="C163" s="85"/>
      <c r="D163" s="16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W163" s="13"/>
      <c r="X163" s="13"/>
      <c r="Y163" s="13"/>
      <c r="Z163" s="13"/>
      <c r="AB163" s="13"/>
      <c r="AC163" s="13"/>
      <c r="AD163" s="13">
        <f t="shared" si="4"/>
        <v>0</v>
      </c>
    </row>
    <row r="164" spans="2:30" x14ac:dyDescent="0.2">
      <c r="B164" s="86"/>
      <c r="C164" s="85"/>
      <c r="D164" s="16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W164" s="13"/>
      <c r="X164" s="13"/>
      <c r="Y164" s="13"/>
      <c r="Z164" s="13"/>
      <c r="AB164" s="13"/>
      <c r="AC164" s="13"/>
      <c r="AD164" s="13">
        <f t="shared" si="4"/>
        <v>0</v>
      </c>
    </row>
    <row r="165" spans="2:30" x14ac:dyDescent="0.2">
      <c r="B165" s="86"/>
      <c r="C165" s="85"/>
      <c r="D165" s="16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W165" s="13"/>
      <c r="X165" s="13"/>
      <c r="Y165" s="13"/>
      <c r="Z165" s="13"/>
      <c r="AB165" s="13"/>
      <c r="AC165" s="13"/>
      <c r="AD165" s="13">
        <f t="shared" si="4"/>
        <v>0</v>
      </c>
    </row>
    <row r="166" spans="2:30" x14ac:dyDescent="0.2">
      <c r="B166" s="86"/>
      <c r="C166" s="85"/>
      <c r="D166" s="16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W166" s="13"/>
      <c r="X166" s="13"/>
      <c r="Y166" s="13"/>
      <c r="Z166" s="13"/>
      <c r="AB166" s="13"/>
      <c r="AC166" s="13"/>
      <c r="AD166" s="13">
        <f t="shared" si="4"/>
        <v>0</v>
      </c>
    </row>
    <row r="167" spans="2:30" x14ac:dyDescent="0.2">
      <c r="B167" s="86"/>
      <c r="C167" s="85"/>
      <c r="D167" s="16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W167" s="13"/>
      <c r="X167" s="13"/>
      <c r="Y167" s="13"/>
      <c r="Z167" s="13"/>
      <c r="AB167" s="13"/>
      <c r="AC167" s="13"/>
      <c r="AD167" s="13">
        <f t="shared" ref="AD167:AD171" si="5">D167+F167+H167+J167+L167+N167+P167+R167+T167+V167+X167+Z167+AB167-E167-G167-I167-K167-M167-O167-Q167-S167-U167-W167-Y167-AA167-AC167</f>
        <v>0</v>
      </c>
    </row>
    <row r="168" spans="2:30" x14ac:dyDescent="0.2">
      <c r="B168" s="86"/>
      <c r="C168" s="85"/>
      <c r="D168" s="16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W168" s="13"/>
      <c r="X168" s="13"/>
      <c r="Y168" s="13"/>
      <c r="Z168" s="13"/>
      <c r="AB168" s="13"/>
      <c r="AC168" s="13"/>
      <c r="AD168" s="13">
        <f t="shared" si="5"/>
        <v>0</v>
      </c>
    </row>
    <row r="169" spans="2:30" x14ac:dyDescent="0.2">
      <c r="B169" s="86"/>
      <c r="C169" s="85"/>
      <c r="D169" s="16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W169" s="13"/>
      <c r="X169" s="13"/>
      <c r="Y169" s="13"/>
      <c r="Z169" s="13"/>
      <c r="AB169" s="13"/>
      <c r="AC169" s="13"/>
      <c r="AD169" s="13">
        <f t="shared" si="5"/>
        <v>0</v>
      </c>
    </row>
    <row r="170" spans="2:30" x14ac:dyDescent="0.2">
      <c r="B170" s="86"/>
      <c r="C170" s="85"/>
      <c r="D170" s="16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W170" s="13"/>
      <c r="X170" s="13"/>
      <c r="Y170" s="13"/>
      <c r="Z170" s="13"/>
      <c r="AB170" s="13"/>
      <c r="AC170" s="13"/>
      <c r="AD170" s="13">
        <f t="shared" si="5"/>
        <v>0</v>
      </c>
    </row>
    <row r="171" spans="2:30" x14ac:dyDescent="0.2">
      <c r="B171" s="86"/>
      <c r="C171" s="85"/>
      <c r="D171" s="16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W171" s="13"/>
      <c r="X171" s="13"/>
      <c r="Y171" s="13"/>
      <c r="Z171" s="13"/>
      <c r="AB171" s="13"/>
      <c r="AC171" s="13"/>
      <c r="AD171" s="13">
        <f t="shared" si="5"/>
        <v>0</v>
      </c>
    </row>
    <row r="172" spans="2:30" x14ac:dyDescent="0.2">
      <c r="B172" s="86"/>
      <c r="C172" s="85"/>
      <c r="D172" s="16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W172" s="13"/>
      <c r="X172" s="13"/>
      <c r="Y172" s="13"/>
      <c r="Z172" s="13"/>
      <c r="AB172" s="13"/>
      <c r="AC172" s="13"/>
      <c r="AD172" s="13">
        <f t="shared" ref="AD172:AD179" si="6">D172+F172+J172+L172+N172+P172+R172+T172+V172+Z172+AB172-E172-G172-K172-M172-O172-Q172-S172-U172-W172-AA172-AC172+H172-I172</f>
        <v>0</v>
      </c>
    </row>
    <row r="173" spans="2:30" x14ac:dyDescent="0.2">
      <c r="B173" s="86"/>
      <c r="C173" s="85"/>
      <c r="D173" s="16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W173" s="13"/>
      <c r="X173" s="13"/>
      <c r="Y173" s="13"/>
      <c r="Z173" s="13"/>
      <c r="AB173" s="13"/>
      <c r="AC173" s="13"/>
      <c r="AD173" s="13">
        <f t="shared" si="6"/>
        <v>0</v>
      </c>
    </row>
    <row r="174" spans="2:30" x14ac:dyDescent="0.2">
      <c r="B174" s="86"/>
      <c r="C174" s="85"/>
      <c r="D174" s="16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W174" s="13"/>
      <c r="X174" s="13"/>
      <c r="Y174" s="13"/>
      <c r="Z174" s="13"/>
      <c r="AB174" s="13"/>
      <c r="AC174" s="13"/>
      <c r="AD174" s="13">
        <f t="shared" si="6"/>
        <v>0</v>
      </c>
    </row>
    <row r="175" spans="2:30" x14ac:dyDescent="0.2">
      <c r="B175" s="86"/>
      <c r="C175" s="85"/>
      <c r="D175" s="16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W175" s="13"/>
      <c r="X175" s="13"/>
      <c r="Y175" s="13"/>
      <c r="Z175" s="13"/>
      <c r="AB175" s="13"/>
      <c r="AC175" s="13"/>
      <c r="AD175" s="13">
        <f t="shared" si="6"/>
        <v>0</v>
      </c>
    </row>
    <row r="176" spans="2:30" x14ac:dyDescent="0.2">
      <c r="B176" s="86"/>
      <c r="C176" s="85"/>
      <c r="D176" s="16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W176" s="13"/>
      <c r="X176" s="13"/>
      <c r="Y176" s="13"/>
      <c r="Z176" s="13"/>
      <c r="AB176" s="13"/>
      <c r="AC176" s="13"/>
      <c r="AD176" s="13">
        <f t="shared" si="6"/>
        <v>0</v>
      </c>
    </row>
    <row r="177" spans="2:30" x14ac:dyDescent="0.2">
      <c r="B177" s="86"/>
      <c r="C177" s="85"/>
      <c r="D177" s="16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W177" s="13"/>
      <c r="X177" s="13"/>
      <c r="Y177" s="13"/>
      <c r="Z177" s="13"/>
      <c r="AB177" s="13"/>
      <c r="AC177" s="13"/>
      <c r="AD177" s="13">
        <f t="shared" si="6"/>
        <v>0</v>
      </c>
    </row>
    <row r="178" spans="2:30" x14ac:dyDescent="0.2">
      <c r="B178" s="86"/>
      <c r="C178" s="85"/>
      <c r="D178" s="16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W178" s="13"/>
      <c r="X178" s="13"/>
      <c r="Y178" s="13"/>
      <c r="Z178" s="13"/>
      <c r="AB178" s="13"/>
      <c r="AC178" s="13"/>
      <c r="AD178" s="13">
        <f t="shared" si="6"/>
        <v>0</v>
      </c>
    </row>
    <row r="179" spans="2:30" x14ac:dyDescent="0.2">
      <c r="B179" s="2"/>
      <c r="D179" s="16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W179" s="13"/>
      <c r="X179" s="13"/>
      <c r="Y179" s="13"/>
      <c r="Z179" s="13"/>
      <c r="AB179" s="13"/>
      <c r="AC179" s="13"/>
      <c r="AD179" s="13">
        <f t="shared" si="6"/>
        <v>0</v>
      </c>
    </row>
    <row r="180" spans="2:30" x14ac:dyDescent="0.2">
      <c r="B180" s="2"/>
    </row>
    <row r="181" spans="2:30" x14ac:dyDescent="0.2">
      <c r="B181" s="2"/>
      <c r="AD181">
        <f t="shared" ref="AD181:AD189" si="7">D181+F181+J181+L181+N181+P181+R181+T181+V181+Z181+AB181-E181-G181-K181-M181-O181-Q181-S181-U181-W181-AA181-AC181+H181-I181</f>
        <v>0</v>
      </c>
    </row>
    <row r="182" spans="2:30" x14ac:dyDescent="0.2">
      <c r="B182" s="2"/>
      <c r="AD182">
        <f t="shared" si="7"/>
        <v>0</v>
      </c>
    </row>
    <row r="183" spans="2:30" x14ac:dyDescent="0.2">
      <c r="B183" s="2"/>
      <c r="AD183">
        <f t="shared" si="7"/>
        <v>0</v>
      </c>
    </row>
    <row r="184" spans="2:30" x14ac:dyDescent="0.2">
      <c r="B184" s="2"/>
      <c r="AD184">
        <f t="shared" si="7"/>
        <v>0</v>
      </c>
    </row>
    <row r="185" spans="2:30" x14ac:dyDescent="0.2">
      <c r="B185" s="2"/>
      <c r="AD185">
        <f t="shared" si="7"/>
        <v>0</v>
      </c>
    </row>
    <row r="186" spans="2:30" x14ac:dyDescent="0.2">
      <c r="AD186">
        <f t="shared" si="7"/>
        <v>0</v>
      </c>
    </row>
    <row r="187" spans="2:30" x14ac:dyDescent="0.2">
      <c r="AD187">
        <f t="shared" si="7"/>
        <v>0</v>
      </c>
    </row>
    <row r="188" spans="2:30" x14ac:dyDescent="0.2">
      <c r="AD188">
        <f t="shared" si="7"/>
        <v>0</v>
      </c>
    </row>
    <row r="189" spans="2:30" x14ac:dyDescent="0.2">
      <c r="AD189">
        <f t="shared" si="7"/>
        <v>0</v>
      </c>
    </row>
  </sheetData>
  <mergeCells count="189">
    <mergeCell ref="B8:C8"/>
    <mergeCell ref="B9:C9"/>
    <mergeCell ref="B10:C10"/>
    <mergeCell ref="B11:C11"/>
    <mergeCell ref="B12:C12"/>
    <mergeCell ref="B13:C13"/>
    <mergeCell ref="Z3:AA3"/>
    <mergeCell ref="AB3:AC3"/>
    <mergeCell ref="B4:C4"/>
    <mergeCell ref="B5:C5"/>
    <mergeCell ref="B6:C6"/>
    <mergeCell ref="B7:C7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76:C176"/>
    <mergeCell ref="B177:C177"/>
    <mergeCell ref="B178:C178"/>
    <mergeCell ref="B170:C170"/>
    <mergeCell ref="B171:C171"/>
    <mergeCell ref="B172:C172"/>
    <mergeCell ref="B173:C173"/>
    <mergeCell ref="B174:C174"/>
    <mergeCell ref="B175:C1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1</vt:i4>
      </vt:variant>
    </vt:vector>
  </HeadingPairs>
  <TitlesOfParts>
    <vt:vector size="11" baseType="lpstr">
      <vt:lpstr>2022</vt:lpstr>
      <vt:lpstr>2023</vt:lpstr>
      <vt:lpstr>OBK 2024</vt:lpstr>
      <vt:lpstr>Budsjett 2025 og Regnskap 2024</vt:lpstr>
      <vt:lpstr>Ark1</vt:lpstr>
      <vt:lpstr>Julecupen 2024</vt:lpstr>
      <vt:lpstr>OBK totalt</vt:lpstr>
      <vt:lpstr>Medlemmer</vt:lpstr>
      <vt:lpstr>Julecupen</vt:lpstr>
      <vt:lpstr>OBK konsern</vt:lpstr>
      <vt:lpstr>'Budsjett 2025 og Regnskap 2024'!Utskriftsområde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</dc:creator>
  <cp:lastModifiedBy>Ove Kristoffersen</cp:lastModifiedBy>
  <cp:lastPrinted>2025-03-04T04:56:14Z</cp:lastPrinted>
  <dcterms:created xsi:type="dcterms:W3CDTF">2023-08-08T10:43:00Z</dcterms:created>
  <dcterms:modified xsi:type="dcterms:W3CDTF">2025-03-04T05:19:17Z</dcterms:modified>
</cp:coreProperties>
</file>